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16"/>
  <workbookPr codeName="ThisWorkbook"/>
  <mc:AlternateContent xmlns:mc="http://schemas.openxmlformats.org/markup-compatibility/2006">
    <mc:Choice Requires="x15">
      <x15ac:absPath xmlns:x15ac="http://schemas.microsoft.com/office/spreadsheetml/2010/11/ac" url="https://d.docs.live.net/c539b1b500204df9/Documents/Swimming/Dorset Novice League 2023/"/>
    </mc:Choice>
  </mc:AlternateContent>
  <xr:revisionPtr revIDLastSave="0" documentId="8_{EFDDBFE2-08AA-4449-81D4-66C1BE223828}" xr6:coauthVersionLast="47" xr6:coauthVersionMax="47" xr10:uidLastSave="{00000000-0000-0000-0000-000000000000}"/>
  <bookViews>
    <workbookView xWindow="-120" yWindow="-120" windowWidth="29040" windowHeight="15840" tabRatio="599" activeTab="1" xr2:uid="{00000000-000D-0000-FFFF-FFFF00000000}"/>
  </bookViews>
  <sheets>
    <sheet name="Instructions" sheetId="12" r:id="rId1"/>
    <sheet name="Full Results" sheetId="1" r:id="rId2"/>
    <sheet name="Summary Results" sheetId="2" r:id="rId3"/>
    <sheet name="Blank Results" sheetId="7" r:id="rId4"/>
    <sheet name="CTK Slips" sheetId="10" state="hidden" r:id="rId5"/>
    <sheet name="League Table 6" sheetId="11" state="hidden" r:id="rId6"/>
    <sheet name="Events" sheetId="9" state="hidden" r:id="rId7"/>
  </sheets>
  <definedNames>
    <definedName name="_xlnm._FilterDatabase" localSheetId="1" hidden="1">'Full Results'!$S$17:$Z$17</definedName>
    <definedName name="count" localSheetId="4">'CTK Slips'!$Q$5</definedName>
    <definedName name="count">#REF!</definedName>
    <definedName name="countlist" localSheetId="4">'CTK Slips'!$P$5</definedName>
    <definedName name="countlist">#REF!</definedName>
    <definedName name="_xlnm.Print_Area" localSheetId="4">'CTK Slips'!$A$1:$J$20</definedName>
    <definedName name="_xlnm.Print_Area" localSheetId="1">'Full Results'!$B$1:$AQ$163</definedName>
    <definedName name="_xlnm.Print_Area" localSheetId="5">'League Table 6'!$A$1:$K$18</definedName>
    <definedName name="_xlnm.Print_Area" localSheetId="2">'Summary Results'!$D$41:$H$62</definedName>
    <definedName name="_xlnm.Print_Titles" localSheetId="1">'Full Results'!$1:$4</definedName>
    <definedName name="printlist" localSheetId="4">'CTK Slips'!$N$7:$O$248</definedName>
    <definedName name="printlist">#REF!</definedName>
    <definedName name="testcount" localSheetId="4">'CTK Slips'!$P$1</definedName>
    <definedName name="testc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I27" i="1"/>
  <c r="I147" i="1" s="1"/>
  <c r="K27" i="1"/>
  <c r="K147" i="1" s="1"/>
  <c r="M27" i="1"/>
  <c r="M147" i="1" s="1"/>
  <c r="O27" i="1"/>
  <c r="Q27" i="1"/>
  <c r="Q147" i="1" s="1"/>
  <c r="S27" i="1"/>
  <c r="S147" i="1" s="1"/>
  <c r="U27" i="1"/>
  <c r="U147" i="1" s="1"/>
  <c r="W27" i="1"/>
  <c r="Y27" i="1"/>
  <c r="AA27" i="1"/>
  <c r="AC27" i="1"/>
  <c r="Y30" i="1"/>
  <c r="W30" i="1"/>
  <c r="U30" i="1"/>
  <c r="S30" i="1"/>
  <c r="Q30" i="1"/>
  <c r="O30" i="1"/>
  <c r="M30" i="1"/>
  <c r="K30" i="1"/>
  <c r="I30" i="1"/>
  <c r="G30" i="1"/>
  <c r="Y24" i="1"/>
  <c r="W24" i="1"/>
  <c r="U24" i="1"/>
  <c r="S24" i="1"/>
  <c r="Q24" i="1"/>
  <c r="O24" i="1"/>
  <c r="M24" i="1"/>
  <c r="K24" i="1"/>
  <c r="I24" i="1"/>
  <c r="G24" i="1"/>
  <c r="Y21" i="1"/>
  <c r="W21" i="1"/>
  <c r="U21" i="1"/>
  <c r="S21" i="1"/>
  <c r="Q21" i="1"/>
  <c r="O21" i="1"/>
  <c r="M21" i="1"/>
  <c r="K21" i="1"/>
  <c r="I21" i="1"/>
  <c r="G21" i="1"/>
  <c r="Y18" i="1"/>
  <c r="W18" i="1"/>
  <c r="U18" i="1"/>
  <c r="S18" i="1"/>
  <c r="Q18" i="1"/>
  <c r="O18" i="1"/>
  <c r="M18" i="1"/>
  <c r="K18" i="1"/>
  <c r="I18" i="1"/>
  <c r="G18" i="1"/>
  <c r="Y15" i="1"/>
  <c r="W15" i="1"/>
  <c r="U15" i="1"/>
  <c r="S15" i="1"/>
  <c r="Q15" i="1"/>
  <c r="O15" i="1"/>
  <c r="M15" i="1"/>
  <c r="K15" i="1"/>
  <c r="I15" i="1"/>
  <c r="G15" i="1"/>
  <c r="Y12" i="1"/>
  <c r="W12" i="1"/>
  <c r="U12" i="1"/>
  <c r="U146" i="1" s="1"/>
  <c r="S12" i="1"/>
  <c r="S146" i="1" s="1"/>
  <c r="Q12" i="1"/>
  <c r="Q146" i="1" s="1"/>
  <c r="O12" i="1"/>
  <c r="M12" i="1"/>
  <c r="M146" i="1" s="1"/>
  <c r="K12" i="1"/>
  <c r="K146" i="1" s="1"/>
  <c r="I12" i="1"/>
  <c r="I146" i="1" s="1"/>
  <c r="G12" i="1"/>
  <c r="Y9" i="1"/>
  <c r="W9" i="1"/>
  <c r="U9" i="1"/>
  <c r="S9" i="1"/>
  <c r="Q9" i="1"/>
  <c r="O9" i="1"/>
  <c r="M9" i="1"/>
  <c r="K9" i="1"/>
  <c r="I9" i="1"/>
  <c r="G9" i="1"/>
  <c r="Y6" i="1"/>
  <c r="W6" i="1"/>
  <c r="U6" i="1"/>
  <c r="S6" i="1"/>
  <c r="Q6" i="1"/>
  <c r="O6" i="1"/>
  <c r="M6" i="1"/>
  <c r="K6" i="1"/>
  <c r="I6" i="1"/>
  <c r="G6" i="1"/>
  <c r="Q3" i="7" l="1"/>
  <c r="R3" i="7"/>
  <c r="O3" i="7"/>
  <c r="S129" i="1" l="1"/>
  <c r="L1" i="7"/>
  <c r="K15" i="11"/>
  <c r="F15" i="11"/>
  <c r="K14" i="11"/>
  <c r="F14" i="11"/>
  <c r="K13" i="11"/>
  <c r="F13" i="11"/>
  <c r="K12" i="11"/>
  <c r="F12" i="11"/>
  <c r="K11" i="11"/>
  <c r="K10" i="11"/>
  <c r="K9" i="11"/>
  <c r="K8" i="11"/>
  <c r="K7" i="11"/>
  <c r="K6" i="11"/>
  <c r="C4" i="10" l="1"/>
  <c r="B18" i="10"/>
  <c r="B17" i="10"/>
  <c r="H3" i="7" l="1"/>
  <c r="G3" i="7"/>
  <c r="E5" i="7"/>
  <c r="J1" i="7" l="1"/>
  <c r="P4" i="2" l="1"/>
  <c r="AE13" i="2" s="1"/>
  <c r="O4" i="2"/>
  <c r="AD7" i="2" s="1"/>
  <c r="AA129" i="1"/>
  <c r="AC129" i="1"/>
  <c r="AA15" i="1"/>
  <c r="AC15" i="1"/>
  <c r="AA18" i="1"/>
  <c r="AC18" i="1"/>
  <c r="AA21" i="1"/>
  <c r="AC21" i="1"/>
  <c r="AA24" i="1"/>
  <c r="AC24" i="1"/>
  <c r="AA30" i="1"/>
  <c r="AC30" i="1"/>
  <c r="AA33" i="1"/>
  <c r="AC33" i="1"/>
  <c r="AA36" i="1"/>
  <c r="AC36" i="1"/>
  <c r="AA39" i="1"/>
  <c r="AC39" i="1"/>
  <c r="AA42" i="1"/>
  <c r="AC42" i="1"/>
  <c r="AA45" i="1"/>
  <c r="AC45" i="1"/>
  <c r="AA48" i="1"/>
  <c r="AC48" i="1"/>
  <c r="AA51" i="1"/>
  <c r="AC51" i="1"/>
  <c r="AA54" i="1"/>
  <c r="AC54" i="1"/>
  <c r="AA57" i="1"/>
  <c r="AC57" i="1"/>
  <c r="AA60" i="1"/>
  <c r="AC60" i="1"/>
  <c r="AA63" i="1"/>
  <c r="AC63" i="1"/>
  <c r="AA66" i="1"/>
  <c r="AC66" i="1"/>
  <c r="AA69" i="1"/>
  <c r="AC69" i="1"/>
  <c r="AA72" i="1"/>
  <c r="AC72" i="1"/>
  <c r="AA75" i="1"/>
  <c r="AC75" i="1"/>
  <c r="AA78" i="1"/>
  <c r="AC78" i="1"/>
  <c r="AA81" i="1"/>
  <c r="AC81" i="1"/>
  <c r="AA84" i="1"/>
  <c r="AC84" i="1"/>
  <c r="AA87" i="1"/>
  <c r="AC87" i="1"/>
  <c r="AA90" i="1"/>
  <c r="AC90" i="1"/>
  <c r="AA93" i="1"/>
  <c r="AC93" i="1"/>
  <c r="AA96" i="1"/>
  <c r="AC96" i="1"/>
  <c r="AA99" i="1"/>
  <c r="AC99" i="1"/>
  <c r="AA102" i="1"/>
  <c r="AC102" i="1"/>
  <c r="AA105" i="1"/>
  <c r="AC105" i="1"/>
  <c r="AA108" i="1"/>
  <c r="AC108" i="1"/>
  <c r="AA111" i="1"/>
  <c r="AC111" i="1"/>
  <c r="AA114" i="1"/>
  <c r="AC114" i="1"/>
  <c r="AA117" i="1"/>
  <c r="AC117" i="1"/>
  <c r="AA120" i="1"/>
  <c r="AC120" i="1"/>
  <c r="AA123" i="1"/>
  <c r="AC123" i="1"/>
  <c r="AA126" i="1"/>
  <c r="AC126" i="1"/>
  <c r="AP127" i="1" s="1"/>
  <c r="AP125" i="1" s="1"/>
  <c r="AA9" i="1"/>
  <c r="AC9" i="1"/>
  <c r="AA12" i="1"/>
  <c r="AC12" i="1"/>
  <c r="AA6" i="1"/>
  <c r="AC6" i="1"/>
  <c r="AP113" i="1" l="1"/>
  <c r="AP115" i="1"/>
  <c r="AC115" i="1" s="1"/>
  <c r="AP106" i="1"/>
  <c r="AC106" i="1" s="1"/>
  <c r="AP104" i="1"/>
  <c r="AP101" i="1"/>
  <c r="AP103" i="1"/>
  <c r="AC103" i="1" s="1"/>
  <c r="AP92" i="1"/>
  <c r="AP94" i="1"/>
  <c r="AC94" i="1" s="1"/>
  <c r="AO89" i="1"/>
  <c r="AO91" i="1"/>
  <c r="AA91" i="1" s="1"/>
  <c r="AP83" i="1"/>
  <c r="AP85" i="1"/>
  <c r="AC85" i="1" s="1"/>
  <c r="AO80" i="1"/>
  <c r="AO82" i="1"/>
  <c r="AA82" i="1" s="1"/>
  <c r="AP77" i="1"/>
  <c r="AP79" i="1"/>
  <c r="AC79" i="1" s="1"/>
  <c r="AO73" i="1"/>
  <c r="AA73" i="1" s="1"/>
  <c r="AO71" i="1"/>
  <c r="AP68" i="1"/>
  <c r="AP70" i="1"/>
  <c r="AC70" i="1" s="1"/>
  <c r="AO62" i="1"/>
  <c r="AO64" i="1"/>
  <c r="AA64" i="1" s="1"/>
  <c r="AO56" i="1"/>
  <c r="AO58" i="1"/>
  <c r="AA58" i="1" s="1"/>
  <c r="AP110" i="1"/>
  <c r="AP112" i="1"/>
  <c r="AC112" i="1" s="1"/>
  <c r="AO104" i="1"/>
  <c r="AO106" i="1"/>
  <c r="AA106" i="1" s="1"/>
  <c r="AO101" i="1"/>
  <c r="AO103" i="1"/>
  <c r="AA103" i="1" s="1"/>
  <c r="AP98" i="1"/>
  <c r="AP100" i="1"/>
  <c r="AC100" i="1" s="1"/>
  <c r="AO92" i="1"/>
  <c r="AO94" i="1"/>
  <c r="AA94" i="1" s="1"/>
  <c r="AP89" i="1"/>
  <c r="AP91" i="1"/>
  <c r="AC91" i="1" s="1"/>
  <c r="AP86" i="1"/>
  <c r="AP88" i="1"/>
  <c r="AC88" i="1" s="1"/>
  <c r="AO83" i="1"/>
  <c r="AO85" i="1"/>
  <c r="AA85" i="1" s="1"/>
  <c r="AP80" i="1"/>
  <c r="AP82" i="1"/>
  <c r="AC82" i="1" s="1"/>
  <c r="AO77" i="1"/>
  <c r="AO79" i="1"/>
  <c r="AA79" i="1" s="1"/>
  <c r="AP74" i="1"/>
  <c r="AP76" i="1"/>
  <c r="AC76" i="1" s="1"/>
  <c r="AP71" i="1"/>
  <c r="AP73" i="1"/>
  <c r="AC73" i="1" s="1"/>
  <c r="AO68" i="1"/>
  <c r="AO70" i="1"/>
  <c r="AA70" i="1" s="1"/>
  <c r="AO65" i="1"/>
  <c r="AO67" i="1"/>
  <c r="AA67" i="1" s="1"/>
  <c r="AP62" i="1"/>
  <c r="AP64" i="1"/>
  <c r="AC64" i="1" s="1"/>
  <c r="AP59" i="1"/>
  <c r="AP61" i="1"/>
  <c r="AC61" i="1" s="1"/>
  <c r="AP56" i="1"/>
  <c r="AP58" i="1"/>
  <c r="AC58" i="1" s="1"/>
  <c r="AP53" i="1"/>
  <c r="AP55" i="1"/>
  <c r="AC55" i="1" s="1"/>
  <c r="AO50" i="1"/>
  <c r="AO52" i="1"/>
  <c r="AA52" i="1" s="1"/>
  <c r="AO47" i="1"/>
  <c r="AO49" i="1"/>
  <c r="AA49" i="1" s="1"/>
  <c r="AO44" i="1"/>
  <c r="AO46" i="1"/>
  <c r="AA46" i="1" s="1"/>
  <c r="AO38" i="1"/>
  <c r="AO40" i="1"/>
  <c r="AA40" i="1" s="1"/>
  <c r="AO35" i="1"/>
  <c r="AO37" i="1"/>
  <c r="AA37" i="1" s="1"/>
  <c r="AO98" i="1"/>
  <c r="AO100" i="1"/>
  <c r="AA100" i="1" s="1"/>
  <c r="AO86" i="1"/>
  <c r="AO88" i="1"/>
  <c r="AA88" i="1" s="1"/>
  <c r="AO74" i="1"/>
  <c r="AO76" i="1"/>
  <c r="AA76" i="1" s="1"/>
  <c r="AP65" i="1"/>
  <c r="AP67" i="1"/>
  <c r="AC67" i="1" s="1"/>
  <c r="AO59" i="1"/>
  <c r="AO61" i="1"/>
  <c r="AA61" i="1" s="1"/>
  <c r="AO53" i="1"/>
  <c r="AO55" i="1"/>
  <c r="AA55" i="1" s="1"/>
  <c r="AP50" i="1"/>
  <c r="AP52" i="1"/>
  <c r="AC52" i="1" s="1"/>
  <c r="AP47" i="1"/>
  <c r="AP49" i="1"/>
  <c r="AC49" i="1" s="1"/>
  <c r="AP44" i="1"/>
  <c r="AP46" i="1"/>
  <c r="AC46" i="1" s="1"/>
  <c r="AP38" i="1"/>
  <c r="AP40" i="1"/>
  <c r="AC40" i="1" s="1"/>
  <c r="AP35" i="1"/>
  <c r="AP37" i="1"/>
  <c r="AC37" i="1" s="1"/>
  <c r="AA149" i="1"/>
  <c r="AP95" i="1"/>
  <c r="AP97" i="1"/>
  <c r="AC97" i="1" s="1"/>
  <c r="AO95" i="1"/>
  <c r="AO97" i="1"/>
  <c r="AA97" i="1" s="1"/>
  <c r="AP118" i="1"/>
  <c r="AC118" i="1" s="1"/>
  <c r="AP116" i="1"/>
  <c r="AO41" i="1"/>
  <c r="AO43" i="1"/>
  <c r="AA43" i="1" s="1"/>
  <c r="AA148" i="1"/>
  <c r="AP41" i="1"/>
  <c r="AP43" i="1"/>
  <c r="AC43" i="1" s="1"/>
  <c r="AE10" i="2"/>
  <c r="AE7" i="2"/>
  <c r="AD22" i="2"/>
  <c r="AD19" i="2"/>
  <c r="AD16" i="2"/>
  <c r="AD13" i="2"/>
  <c r="AD10" i="2"/>
  <c r="AE22" i="2"/>
  <c r="AE19" i="2"/>
  <c r="AE16" i="2"/>
  <c r="AO127" i="1"/>
  <c r="AA127" i="1" s="1"/>
  <c r="AA154" i="1"/>
  <c r="AO121" i="1"/>
  <c r="AO119" i="1" s="1"/>
  <c r="AO118" i="1"/>
  <c r="AO116" i="1" s="1"/>
  <c r="AP109" i="1"/>
  <c r="AC109" i="1" s="1"/>
  <c r="AO109" i="1"/>
  <c r="AA109" i="1" s="1"/>
  <c r="AP124" i="1"/>
  <c r="AP122" i="1" s="1"/>
  <c r="AO124" i="1"/>
  <c r="AP119" i="1"/>
  <c r="AP121" i="1"/>
  <c r="AC121" i="1" s="1"/>
  <c r="AO34" i="1"/>
  <c r="AA34" i="1" s="1"/>
  <c r="AP34" i="1"/>
  <c r="AP32" i="1" s="1"/>
  <c r="AO31" i="1"/>
  <c r="AA31" i="1" s="1"/>
  <c r="AP31" i="1"/>
  <c r="AP29" i="1" s="1"/>
  <c r="AO28" i="1"/>
  <c r="AA147" i="1"/>
  <c r="AP28" i="1"/>
  <c r="AO25" i="1"/>
  <c r="AA25" i="1" s="1"/>
  <c r="AP25" i="1"/>
  <c r="AC25" i="1" s="1"/>
  <c r="AO22" i="1"/>
  <c r="AO20" i="1" s="1"/>
  <c r="AP22" i="1"/>
  <c r="AC22" i="1" s="1"/>
  <c r="AO19" i="1"/>
  <c r="AA19" i="1" s="1"/>
  <c r="AP19" i="1"/>
  <c r="AC19" i="1" s="1"/>
  <c r="AP16" i="1"/>
  <c r="AC16" i="1" s="1"/>
  <c r="AO16" i="1"/>
  <c r="AA16" i="1" s="1"/>
  <c r="AC146" i="1"/>
  <c r="AP13" i="1"/>
  <c r="AC13" i="1" s="1"/>
  <c r="AA146" i="1"/>
  <c r="AO13" i="1"/>
  <c r="AO10" i="1"/>
  <c r="AA10" i="1" s="1"/>
  <c r="AP10" i="1"/>
  <c r="AC10" i="1" s="1"/>
  <c r="AC153" i="1"/>
  <c r="AC151" i="1"/>
  <c r="AC149" i="1"/>
  <c r="AC148" i="1"/>
  <c r="AC147" i="1"/>
  <c r="AA152" i="1"/>
  <c r="AA150" i="1"/>
  <c r="AC152" i="1"/>
  <c r="AC150" i="1"/>
  <c r="AA153" i="1"/>
  <c r="AA151" i="1"/>
  <c r="AC154" i="1"/>
  <c r="G4" i="10"/>
  <c r="D4" i="10"/>
  <c r="D3" i="7"/>
  <c r="B16" i="10"/>
  <c r="B15" i="10"/>
  <c r="B14" i="10"/>
  <c r="B13" i="10"/>
  <c r="B12" i="10"/>
  <c r="B11" i="10"/>
  <c r="L1" i="10"/>
  <c r="D5" i="10" s="1"/>
  <c r="AA121" i="1" l="1"/>
  <c r="AA28" i="1"/>
  <c r="AC28" i="1"/>
  <c r="AA118" i="1"/>
  <c r="AO125" i="1"/>
  <c r="AO122" i="1"/>
  <c r="AC157" i="1"/>
  <c r="AP20" i="1"/>
  <c r="AO32" i="1"/>
  <c r="AC34" i="1"/>
  <c r="AO29" i="1"/>
  <c r="AC31" i="1"/>
  <c r="AA157" i="1"/>
  <c r="AO23" i="1"/>
  <c r="AP23" i="1"/>
  <c r="AA22" i="1"/>
  <c r="AO17" i="1"/>
  <c r="AP17" i="1"/>
  <c r="AO11" i="1"/>
  <c r="AA13" i="1"/>
  <c r="AP8" i="1"/>
  <c r="AP14" i="1"/>
  <c r="AO14" i="1"/>
  <c r="AP11" i="1"/>
  <c r="AO8" i="1"/>
  <c r="C5" i="10"/>
  <c r="E2" i="7" l="1"/>
  <c r="G126" i="1" l="1"/>
  <c r="I126" i="1"/>
  <c r="K126" i="1"/>
  <c r="M126" i="1"/>
  <c r="O126" i="1"/>
  <c r="Q126" i="1"/>
  <c r="S126" i="1"/>
  <c r="U126" i="1"/>
  <c r="W126" i="1"/>
  <c r="Y126" i="1"/>
  <c r="C86" i="7"/>
  <c r="C84" i="7"/>
  <c r="C82" i="7"/>
  <c r="C80" i="7"/>
  <c r="C78" i="7"/>
  <c r="C76" i="7"/>
  <c r="C74" i="7"/>
  <c r="C72" i="7"/>
  <c r="C70" i="7"/>
  <c r="C68" i="7"/>
  <c r="C66" i="7"/>
  <c r="C64" i="7"/>
  <c r="C62" i="7"/>
  <c r="C60" i="7"/>
  <c r="C58" i="7"/>
  <c r="C56" i="7"/>
  <c r="C54" i="7"/>
  <c r="C52" i="7"/>
  <c r="C50" i="7"/>
  <c r="C48" i="7"/>
  <c r="C46" i="7"/>
  <c r="C44" i="7"/>
  <c r="C42" i="7"/>
  <c r="C40" i="7"/>
  <c r="C38" i="7"/>
  <c r="C36" i="7"/>
  <c r="C34" i="7"/>
  <c r="C32" i="7"/>
  <c r="C30" i="7"/>
  <c r="C28" i="7"/>
  <c r="C26" i="7"/>
  <c r="C24" i="7"/>
  <c r="C22" i="7"/>
  <c r="C20" i="7"/>
  <c r="C18" i="7"/>
  <c r="C16" i="7"/>
  <c r="C14" i="7"/>
  <c r="C12" i="7"/>
  <c r="C8" i="7"/>
  <c r="C10" i="7"/>
  <c r="D10" i="7"/>
  <c r="C6" i="7"/>
  <c r="B1" i="7"/>
  <c r="C1" i="7"/>
  <c r="D1" i="7"/>
  <c r="E1" i="7"/>
  <c r="F1" i="7"/>
  <c r="W1" i="7"/>
  <c r="X1" i="7"/>
  <c r="Y1" i="7"/>
  <c r="Z1" i="7"/>
  <c r="AA1" i="7"/>
  <c r="AF1" i="1"/>
  <c r="AC1" i="7"/>
  <c r="AD1" i="7"/>
  <c r="AE1" i="7"/>
  <c r="AF1" i="7"/>
  <c r="AG1" i="7"/>
  <c r="AH1" i="7"/>
  <c r="AI1" i="7"/>
  <c r="AJ1" i="7"/>
  <c r="B2" i="7"/>
  <c r="C2" i="7"/>
  <c r="D2" i="7"/>
  <c r="F2" i="7"/>
  <c r="K2" i="7"/>
  <c r="M2" i="7"/>
  <c r="W2" i="7"/>
  <c r="X2" i="7"/>
  <c r="Y2" i="7"/>
  <c r="Z2" i="7"/>
  <c r="AA2" i="7"/>
  <c r="AB2" i="7"/>
  <c r="AC2" i="7"/>
  <c r="AD2" i="7"/>
  <c r="AE2" i="7"/>
  <c r="AF2" i="7"/>
  <c r="AG2" i="7"/>
  <c r="AH2" i="7"/>
  <c r="AI2" i="7"/>
  <c r="AJ2" i="7"/>
  <c r="B3" i="7"/>
  <c r="C3" i="7"/>
  <c r="E3" i="7"/>
  <c r="I3" i="7"/>
  <c r="J3" i="7"/>
  <c r="K3" i="7"/>
  <c r="L3" i="7"/>
  <c r="M3" i="7"/>
  <c r="N3" i="7"/>
  <c r="P3" i="7"/>
  <c r="S3" i="7"/>
  <c r="T3" i="7"/>
  <c r="U3" i="7"/>
  <c r="V3" i="7"/>
  <c r="W3" i="7"/>
  <c r="X3" i="7"/>
  <c r="Y3" i="7"/>
  <c r="Z3" i="7"/>
  <c r="AA3" i="7"/>
  <c r="AB3" i="7"/>
  <c r="AC3" i="7"/>
  <c r="AD3" i="7"/>
  <c r="AE3" i="7"/>
  <c r="AF3" i="7"/>
  <c r="AG3" i="7"/>
  <c r="AH3" i="7"/>
  <c r="AI3" i="7"/>
  <c r="AJ3" i="7"/>
  <c r="B4" i="7"/>
  <c r="C4" i="7"/>
  <c r="D4" i="7"/>
  <c r="E4" i="7"/>
  <c r="F4" i="7"/>
  <c r="H4" i="7"/>
  <c r="J4" i="7"/>
  <c r="L4" i="7"/>
  <c r="N4" i="7"/>
  <c r="P4" i="7"/>
  <c r="Q4" i="7"/>
  <c r="R4" i="7"/>
  <c r="S4" i="7"/>
  <c r="T4" i="7"/>
  <c r="U4" i="7"/>
  <c r="V4" i="7"/>
  <c r="W4" i="7"/>
  <c r="X4" i="7"/>
  <c r="Y4" i="7"/>
  <c r="Z4" i="7"/>
  <c r="AA4" i="7"/>
  <c r="AB4" i="7"/>
  <c r="AC4" i="7"/>
  <c r="AD4" i="7"/>
  <c r="AE4" i="7"/>
  <c r="AF4" i="7"/>
  <c r="AG4" i="7"/>
  <c r="AH4" i="7"/>
  <c r="AI4" i="7"/>
  <c r="AJ4" i="7"/>
  <c r="B5" i="7"/>
  <c r="C5" i="7"/>
  <c r="D5" i="7"/>
  <c r="F5" i="7"/>
  <c r="D6" i="7"/>
  <c r="F6" i="7"/>
  <c r="B8" i="1"/>
  <c r="B7" i="7" s="1"/>
  <c r="C7" i="7"/>
  <c r="D7" i="7"/>
  <c r="E7" i="7"/>
  <c r="F7" i="7"/>
  <c r="D8" i="7"/>
  <c r="F8" i="7"/>
  <c r="C9" i="7"/>
  <c r="D9" i="7"/>
  <c r="E9" i="7"/>
  <c r="F9" i="7"/>
  <c r="F10" i="7"/>
  <c r="C11" i="7"/>
  <c r="D11" i="7"/>
  <c r="E11" i="7"/>
  <c r="F11" i="7"/>
  <c r="D12" i="7"/>
  <c r="F12" i="7"/>
  <c r="C13" i="7"/>
  <c r="D13" i="7"/>
  <c r="E13" i="7"/>
  <c r="F13" i="7"/>
  <c r="D14" i="7"/>
  <c r="F14" i="7"/>
  <c r="C15" i="7"/>
  <c r="D15" i="7"/>
  <c r="E15" i="7"/>
  <c r="F15" i="7"/>
  <c r="D16" i="7"/>
  <c r="F16" i="7"/>
  <c r="C17" i="7"/>
  <c r="D17" i="7"/>
  <c r="E17" i="7"/>
  <c r="F17" i="7"/>
  <c r="D18" i="7"/>
  <c r="F18" i="7"/>
  <c r="C19" i="7"/>
  <c r="D19" i="7"/>
  <c r="E19" i="7"/>
  <c r="F19" i="7"/>
  <c r="D20" i="7"/>
  <c r="F20" i="7"/>
  <c r="C21" i="7"/>
  <c r="D21" i="7"/>
  <c r="E21" i="7"/>
  <c r="F21" i="7"/>
  <c r="D22" i="7"/>
  <c r="F22" i="7"/>
  <c r="C23" i="7"/>
  <c r="D23" i="7"/>
  <c r="E23" i="7"/>
  <c r="F23" i="7"/>
  <c r="D24" i="7"/>
  <c r="F24" i="7"/>
  <c r="C25" i="7"/>
  <c r="D25" i="7"/>
  <c r="E25" i="7"/>
  <c r="F25" i="7"/>
  <c r="D26" i="7"/>
  <c r="F26" i="7"/>
  <c r="C27" i="7"/>
  <c r="D27" i="7"/>
  <c r="E27" i="7"/>
  <c r="F27" i="7"/>
  <c r="D28" i="7"/>
  <c r="F28" i="7"/>
  <c r="C29" i="7"/>
  <c r="D29" i="7"/>
  <c r="E29" i="7"/>
  <c r="F29" i="7"/>
  <c r="D30" i="7"/>
  <c r="F30" i="7"/>
  <c r="C31" i="7"/>
  <c r="D31" i="7"/>
  <c r="E31" i="7"/>
  <c r="F31" i="7"/>
  <c r="D32" i="7"/>
  <c r="F32" i="7"/>
  <c r="C33" i="7"/>
  <c r="D33" i="7"/>
  <c r="E33" i="7"/>
  <c r="F33" i="7"/>
  <c r="D34" i="7"/>
  <c r="F34" i="7"/>
  <c r="C35" i="7"/>
  <c r="D35" i="7"/>
  <c r="E35" i="7"/>
  <c r="F35" i="7"/>
  <c r="D36" i="7"/>
  <c r="F36" i="7"/>
  <c r="C37" i="7"/>
  <c r="D37" i="7"/>
  <c r="E37" i="7"/>
  <c r="F37" i="7"/>
  <c r="D38" i="7"/>
  <c r="F38" i="7"/>
  <c r="C39" i="7"/>
  <c r="D39" i="7"/>
  <c r="E39" i="7"/>
  <c r="F39" i="7"/>
  <c r="D40" i="7"/>
  <c r="F40" i="7"/>
  <c r="C41" i="7"/>
  <c r="D41" i="7"/>
  <c r="E41" i="7"/>
  <c r="F41" i="7"/>
  <c r="D42" i="7"/>
  <c r="F42" i="7"/>
  <c r="C43" i="7"/>
  <c r="D43" i="7"/>
  <c r="E43" i="7"/>
  <c r="F43" i="7"/>
  <c r="D44" i="7"/>
  <c r="F44" i="7"/>
  <c r="C45" i="7"/>
  <c r="D45" i="7"/>
  <c r="E45" i="7"/>
  <c r="F45" i="7"/>
  <c r="D46" i="7"/>
  <c r="F46" i="7"/>
  <c r="C47" i="7"/>
  <c r="D47" i="7"/>
  <c r="E47" i="7"/>
  <c r="F47" i="7"/>
  <c r="D48" i="7"/>
  <c r="F48" i="7"/>
  <c r="C49" i="7"/>
  <c r="D49" i="7"/>
  <c r="E49" i="7"/>
  <c r="F49" i="7"/>
  <c r="D50" i="7"/>
  <c r="F50" i="7"/>
  <c r="C51" i="7"/>
  <c r="D51" i="7"/>
  <c r="E51" i="7"/>
  <c r="F51" i="7"/>
  <c r="D52" i="7"/>
  <c r="F52" i="7"/>
  <c r="C53" i="7"/>
  <c r="D53" i="7"/>
  <c r="E53" i="7"/>
  <c r="F53" i="7"/>
  <c r="D54" i="7"/>
  <c r="F54" i="7"/>
  <c r="C55" i="7"/>
  <c r="D55" i="7"/>
  <c r="E55" i="7"/>
  <c r="F55" i="7"/>
  <c r="D56" i="7"/>
  <c r="F56" i="7"/>
  <c r="C57" i="7"/>
  <c r="D57" i="7"/>
  <c r="E57" i="7"/>
  <c r="F57" i="7"/>
  <c r="D58" i="7"/>
  <c r="F58" i="7"/>
  <c r="C59" i="7"/>
  <c r="D59" i="7"/>
  <c r="E59" i="7"/>
  <c r="F59" i="7"/>
  <c r="D60" i="7"/>
  <c r="F60" i="7"/>
  <c r="C61" i="7"/>
  <c r="D61" i="7"/>
  <c r="E61" i="7"/>
  <c r="F61" i="7"/>
  <c r="D62" i="7"/>
  <c r="F62" i="7"/>
  <c r="C63" i="7"/>
  <c r="D63" i="7"/>
  <c r="E63" i="7"/>
  <c r="F63" i="7"/>
  <c r="D64" i="7"/>
  <c r="F64" i="7"/>
  <c r="C65" i="7"/>
  <c r="D65" i="7"/>
  <c r="E65" i="7"/>
  <c r="F65" i="7"/>
  <c r="D66" i="7"/>
  <c r="F66" i="7"/>
  <c r="C67" i="7"/>
  <c r="D67" i="7"/>
  <c r="E67" i="7"/>
  <c r="F67" i="7"/>
  <c r="D68" i="7"/>
  <c r="F68" i="7"/>
  <c r="C69" i="7"/>
  <c r="D69" i="7"/>
  <c r="E69" i="7"/>
  <c r="F69" i="7"/>
  <c r="D70" i="7"/>
  <c r="F70" i="7"/>
  <c r="C71" i="7"/>
  <c r="D71" i="7"/>
  <c r="E71" i="7"/>
  <c r="F71" i="7"/>
  <c r="D72" i="7"/>
  <c r="F72" i="7"/>
  <c r="C73" i="7"/>
  <c r="D73" i="7"/>
  <c r="E73" i="7"/>
  <c r="F73" i="7"/>
  <c r="D74" i="7"/>
  <c r="F74" i="7"/>
  <c r="C75" i="7"/>
  <c r="D75" i="7"/>
  <c r="E75" i="7"/>
  <c r="F75" i="7"/>
  <c r="D76" i="7"/>
  <c r="F76" i="7"/>
  <c r="C77" i="7"/>
  <c r="D77" i="7"/>
  <c r="E77" i="7"/>
  <c r="F77" i="7"/>
  <c r="D78" i="7"/>
  <c r="F78" i="7"/>
  <c r="C79" i="7"/>
  <c r="D79" i="7"/>
  <c r="E79" i="7"/>
  <c r="F79" i="7"/>
  <c r="D80" i="7"/>
  <c r="F80" i="7"/>
  <c r="C81" i="7"/>
  <c r="D81" i="7"/>
  <c r="E81" i="7"/>
  <c r="F81" i="7"/>
  <c r="D82" i="7"/>
  <c r="F82" i="7"/>
  <c r="C83" i="7"/>
  <c r="D83" i="7"/>
  <c r="E83" i="7"/>
  <c r="F83" i="7"/>
  <c r="D84" i="7"/>
  <c r="F84" i="7"/>
  <c r="C85" i="7"/>
  <c r="D85" i="7"/>
  <c r="E85" i="7"/>
  <c r="F85" i="7"/>
  <c r="D86" i="7"/>
  <c r="F86" i="7"/>
  <c r="A4" i="2"/>
  <c r="E4" i="2"/>
  <c r="T7" i="2" s="1"/>
  <c r="F4" i="2"/>
  <c r="U16" i="2" s="1"/>
  <c r="G4" i="2"/>
  <c r="V7" i="2" s="1"/>
  <c r="H4" i="2"/>
  <c r="W16" i="2" s="1"/>
  <c r="I4" i="2"/>
  <c r="X7" i="2" s="1"/>
  <c r="J4" i="2"/>
  <c r="Y16" i="2" s="1"/>
  <c r="K4" i="2"/>
  <c r="Z7" i="2" s="1"/>
  <c r="L4" i="2"/>
  <c r="AA16" i="2" s="1"/>
  <c r="M4" i="2"/>
  <c r="AB7" i="2" s="1"/>
  <c r="N4" i="2"/>
  <c r="AC16" i="2" s="1"/>
  <c r="G33" i="1"/>
  <c r="I33" i="1"/>
  <c r="K33" i="1"/>
  <c r="M33" i="1"/>
  <c r="O33" i="1"/>
  <c r="Q33" i="1"/>
  <c r="S33" i="1"/>
  <c r="U33" i="1"/>
  <c r="W33" i="1"/>
  <c r="Y33" i="1"/>
  <c r="G36" i="1"/>
  <c r="I36" i="1"/>
  <c r="K36" i="1"/>
  <c r="M36" i="1"/>
  <c r="O36" i="1"/>
  <c r="G39" i="1"/>
  <c r="I39" i="1"/>
  <c r="K39" i="1"/>
  <c r="M39" i="1"/>
  <c r="O39" i="1"/>
  <c r="G42" i="1"/>
  <c r="I42" i="1"/>
  <c r="I148" i="1" s="1"/>
  <c r="K42" i="1"/>
  <c r="K148" i="1" s="1"/>
  <c r="M42" i="1"/>
  <c r="M148" i="1" s="1"/>
  <c r="O42" i="1"/>
  <c r="G45" i="1"/>
  <c r="I45" i="1"/>
  <c r="K45" i="1"/>
  <c r="M45" i="1"/>
  <c r="O45" i="1"/>
  <c r="G48" i="1"/>
  <c r="I48" i="1"/>
  <c r="K48" i="1"/>
  <c r="M48" i="1"/>
  <c r="O48" i="1"/>
  <c r="G51" i="1"/>
  <c r="I51" i="1"/>
  <c r="K51" i="1"/>
  <c r="M51" i="1"/>
  <c r="O51" i="1"/>
  <c r="G54" i="1"/>
  <c r="I54" i="1"/>
  <c r="K54" i="1"/>
  <c r="M54" i="1"/>
  <c r="O54" i="1"/>
  <c r="G57" i="1"/>
  <c r="I57" i="1"/>
  <c r="K57" i="1"/>
  <c r="K149" i="1" s="1"/>
  <c r="O57" i="1"/>
  <c r="G60" i="1"/>
  <c r="I60" i="1"/>
  <c r="K60" i="1"/>
  <c r="M60" i="1"/>
  <c r="O60" i="1"/>
  <c r="G63" i="1"/>
  <c r="I63" i="1"/>
  <c r="K63" i="1"/>
  <c r="M63" i="1"/>
  <c r="O63" i="1"/>
  <c r="M57" i="1"/>
  <c r="M149" i="1" s="1"/>
  <c r="Q36" i="1"/>
  <c r="Q39" i="1"/>
  <c r="Q45" i="1"/>
  <c r="Q48" i="1"/>
  <c r="Q51" i="1"/>
  <c r="Q54" i="1"/>
  <c r="Q57" i="1"/>
  <c r="Q149" i="1" s="1"/>
  <c r="Q60" i="1"/>
  <c r="Q63" i="1"/>
  <c r="S36" i="1"/>
  <c r="S39" i="1"/>
  <c r="S42" i="1"/>
  <c r="S148" i="1" s="1"/>
  <c r="S45" i="1"/>
  <c r="S48" i="1"/>
  <c r="S51" i="1"/>
  <c r="S54" i="1"/>
  <c r="S57" i="1"/>
  <c r="S149" i="1" s="1"/>
  <c r="S60" i="1"/>
  <c r="S63" i="1"/>
  <c r="U36" i="1"/>
  <c r="U39" i="1"/>
  <c r="U42" i="1"/>
  <c r="U148" i="1" s="1"/>
  <c r="U45" i="1"/>
  <c r="U48" i="1"/>
  <c r="U51" i="1"/>
  <c r="U54" i="1"/>
  <c r="U57" i="1"/>
  <c r="U149" i="1" s="1"/>
  <c r="U60" i="1"/>
  <c r="U63" i="1"/>
  <c r="W36" i="1"/>
  <c r="W39" i="1"/>
  <c r="W42" i="1"/>
  <c r="W45" i="1"/>
  <c r="W48" i="1"/>
  <c r="W51" i="1"/>
  <c r="W54" i="1"/>
  <c r="W57" i="1"/>
  <c r="W60" i="1"/>
  <c r="W63" i="1"/>
  <c r="Y36" i="1"/>
  <c r="Y39" i="1"/>
  <c r="Y42" i="1"/>
  <c r="Y45" i="1"/>
  <c r="Y48" i="1"/>
  <c r="Y51" i="1"/>
  <c r="Y54" i="1"/>
  <c r="Y57" i="1"/>
  <c r="Y60" i="1"/>
  <c r="Y63" i="1"/>
  <c r="G66" i="1"/>
  <c r="I66" i="1"/>
  <c r="K66" i="1"/>
  <c r="M66" i="1"/>
  <c r="O66" i="1"/>
  <c r="G69" i="1"/>
  <c r="I69" i="1"/>
  <c r="K69" i="1"/>
  <c r="M69" i="1"/>
  <c r="O69" i="1"/>
  <c r="G72" i="1"/>
  <c r="I72" i="1"/>
  <c r="I150" i="1" s="1"/>
  <c r="K72" i="1"/>
  <c r="K150" i="1" s="1"/>
  <c r="M72" i="1"/>
  <c r="M150" i="1" s="1"/>
  <c r="O72" i="1"/>
  <c r="G75" i="1"/>
  <c r="G78" i="1"/>
  <c r="I78" i="1"/>
  <c r="K78" i="1"/>
  <c r="M78" i="1"/>
  <c r="O78" i="1"/>
  <c r="G81" i="1"/>
  <c r="G84" i="1"/>
  <c r="I84" i="1"/>
  <c r="K84" i="1"/>
  <c r="M84" i="1"/>
  <c r="O84" i="1"/>
  <c r="G87" i="1"/>
  <c r="G90" i="1"/>
  <c r="I90" i="1"/>
  <c r="K90" i="1"/>
  <c r="M90" i="1"/>
  <c r="O90" i="1"/>
  <c r="G93" i="1"/>
  <c r="I93" i="1"/>
  <c r="K93" i="1"/>
  <c r="M93" i="1"/>
  <c r="O93" i="1"/>
  <c r="I75" i="1"/>
  <c r="I81" i="1"/>
  <c r="K81" i="1"/>
  <c r="M81" i="1"/>
  <c r="O81" i="1"/>
  <c r="I87" i="1"/>
  <c r="I151" i="1" s="1"/>
  <c r="K87" i="1"/>
  <c r="K151" i="1" s="1"/>
  <c r="M87" i="1"/>
  <c r="M151" i="1" s="1"/>
  <c r="O87" i="1"/>
  <c r="K75" i="1"/>
  <c r="M75" i="1"/>
  <c r="O75" i="1"/>
  <c r="Q66" i="1"/>
  <c r="Q69" i="1"/>
  <c r="Q72" i="1"/>
  <c r="Q150" i="1" s="1"/>
  <c r="Q75" i="1"/>
  <c r="Q78" i="1"/>
  <c r="Q81" i="1"/>
  <c r="Q84" i="1"/>
  <c r="Q87" i="1"/>
  <c r="Q151" i="1" s="1"/>
  <c r="Q90" i="1"/>
  <c r="Q93" i="1"/>
  <c r="S66" i="1"/>
  <c r="S69" i="1"/>
  <c r="S72" i="1"/>
  <c r="S150" i="1" s="1"/>
  <c r="S75" i="1"/>
  <c r="S78" i="1"/>
  <c r="S81" i="1"/>
  <c r="S84" i="1"/>
  <c r="S87" i="1"/>
  <c r="S151" i="1" s="1"/>
  <c r="S90" i="1"/>
  <c r="S93" i="1"/>
  <c r="U66" i="1"/>
  <c r="U69" i="1"/>
  <c r="U72" i="1"/>
  <c r="U150" i="1" s="1"/>
  <c r="U75" i="1"/>
  <c r="U78" i="1"/>
  <c r="U81" i="1"/>
  <c r="U84" i="1"/>
  <c r="U87" i="1"/>
  <c r="U151" i="1" s="1"/>
  <c r="U90" i="1"/>
  <c r="U93" i="1"/>
  <c r="W66" i="1"/>
  <c r="W69" i="1"/>
  <c r="W72" i="1"/>
  <c r="W75" i="1"/>
  <c r="W78" i="1"/>
  <c r="W81" i="1"/>
  <c r="W84" i="1"/>
  <c r="W87" i="1"/>
  <c r="W90" i="1"/>
  <c r="W93" i="1"/>
  <c r="Y66" i="1"/>
  <c r="Y69" i="1"/>
  <c r="Y72" i="1"/>
  <c r="Y75" i="1"/>
  <c r="Y78" i="1"/>
  <c r="Y81" i="1"/>
  <c r="Y84" i="1"/>
  <c r="Y87" i="1"/>
  <c r="Y90" i="1"/>
  <c r="Y93" i="1"/>
  <c r="G96" i="1"/>
  <c r="I96" i="1"/>
  <c r="K96" i="1"/>
  <c r="M96" i="1"/>
  <c r="O96" i="1"/>
  <c r="G99" i="1"/>
  <c r="I99" i="1"/>
  <c r="K99" i="1"/>
  <c r="M99" i="1"/>
  <c r="O99" i="1"/>
  <c r="G102" i="1"/>
  <c r="G105" i="1"/>
  <c r="I105" i="1"/>
  <c r="K105" i="1"/>
  <c r="M105" i="1"/>
  <c r="O105" i="1"/>
  <c r="G108" i="1"/>
  <c r="I108" i="1"/>
  <c r="K108" i="1"/>
  <c r="M108" i="1"/>
  <c r="O108" i="1"/>
  <c r="G111" i="1"/>
  <c r="I111" i="1"/>
  <c r="K111" i="1"/>
  <c r="M111" i="1"/>
  <c r="O111" i="1"/>
  <c r="G114" i="1"/>
  <c r="I114" i="1"/>
  <c r="K114" i="1"/>
  <c r="M114" i="1"/>
  <c r="O114" i="1"/>
  <c r="G117" i="1"/>
  <c r="I117" i="1"/>
  <c r="I153" i="1" s="1"/>
  <c r="K117" i="1"/>
  <c r="K153" i="1" s="1"/>
  <c r="M117" i="1"/>
  <c r="M153" i="1" s="1"/>
  <c r="O117" i="1"/>
  <c r="G120" i="1"/>
  <c r="I120" i="1"/>
  <c r="K120" i="1"/>
  <c r="M120" i="1"/>
  <c r="O120" i="1"/>
  <c r="G123" i="1"/>
  <c r="I123" i="1"/>
  <c r="K123" i="1"/>
  <c r="M123" i="1"/>
  <c r="O123" i="1"/>
  <c r="I102" i="1"/>
  <c r="I152" i="1" s="1"/>
  <c r="K102" i="1"/>
  <c r="K152" i="1" s="1"/>
  <c r="M102" i="1"/>
  <c r="M152" i="1" s="1"/>
  <c r="O102" i="1"/>
  <c r="Q96" i="1"/>
  <c r="Q99" i="1"/>
  <c r="Q102" i="1"/>
  <c r="Q152" i="1" s="1"/>
  <c r="Q105" i="1"/>
  <c r="Q108" i="1"/>
  <c r="Q111" i="1"/>
  <c r="Q114" i="1"/>
  <c r="Q117" i="1"/>
  <c r="Q153" i="1" s="1"/>
  <c r="Q120" i="1"/>
  <c r="Q123" i="1"/>
  <c r="S96" i="1"/>
  <c r="S99" i="1"/>
  <c r="S102" i="1"/>
  <c r="S152" i="1" s="1"/>
  <c r="S105" i="1"/>
  <c r="S108" i="1"/>
  <c r="S111" i="1"/>
  <c r="S114" i="1"/>
  <c r="S117" i="1"/>
  <c r="S153" i="1" s="1"/>
  <c r="S120" i="1"/>
  <c r="S123" i="1"/>
  <c r="U96" i="1"/>
  <c r="U99" i="1"/>
  <c r="U102" i="1"/>
  <c r="U152" i="1" s="1"/>
  <c r="U105" i="1"/>
  <c r="U108" i="1"/>
  <c r="U111" i="1"/>
  <c r="U114" i="1"/>
  <c r="U117" i="1"/>
  <c r="U153" i="1" s="1"/>
  <c r="U120" i="1"/>
  <c r="U123" i="1"/>
  <c r="W96" i="1"/>
  <c r="W99" i="1"/>
  <c r="W102" i="1"/>
  <c r="W105" i="1"/>
  <c r="W108" i="1"/>
  <c r="W111" i="1"/>
  <c r="W114" i="1"/>
  <c r="W117" i="1"/>
  <c r="W120" i="1"/>
  <c r="W123" i="1"/>
  <c r="Y96" i="1"/>
  <c r="Y99" i="1"/>
  <c r="Y102" i="1"/>
  <c r="Y105" i="1"/>
  <c r="Y108" i="1"/>
  <c r="Y111" i="1"/>
  <c r="Y114" i="1"/>
  <c r="Y117" i="1"/>
  <c r="Y120" i="1"/>
  <c r="Y123" i="1"/>
  <c r="W128" i="1"/>
  <c r="G129" i="1"/>
  <c r="I129" i="1"/>
  <c r="K129" i="1"/>
  <c r="M129" i="1"/>
  <c r="O129" i="1"/>
  <c r="Q129" i="1"/>
  <c r="U129" i="1"/>
  <c r="W129" i="1"/>
  <c r="Y129" i="1"/>
  <c r="U157" i="1" l="1"/>
  <c r="S157" i="1"/>
  <c r="M157" i="1"/>
  <c r="K157" i="1"/>
  <c r="I149" i="1"/>
  <c r="I157" i="1" s="1"/>
  <c r="AO7" i="1"/>
  <c r="AN124" i="1"/>
  <c r="Y124" i="1" s="1"/>
  <c r="AN112" i="1"/>
  <c r="Y112" i="1" s="1"/>
  <c r="AN106" i="1"/>
  <c r="Y106" i="1" s="1"/>
  <c r="AN100" i="1"/>
  <c r="Y100" i="1" s="1"/>
  <c r="AM124" i="1"/>
  <c r="W124" i="1" s="1"/>
  <c r="AM112" i="1"/>
  <c r="W112" i="1" s="1"/>
  <c r="AM106" i="1"/>
  <c r="W106" i="1" s="1"/>
  <c r="AM100" i="1"/>
  <c r="W100" i="1" s="1"/>
  <c r="AL124" i="1"/>
  <c r="U124" i="1" s="1"/>
  <c r="AL112" i="1"/>
  <c r="U112" i="1" s="1"/>
  <c r="AL106" i="1"/>
  <c r="U106" i="1" s="1"/>
  <c r="AL100" i="1"/>
  <c r="U100" i="1" s="1"/>
  <c r="AK112" i="1"/>
  <c r="S112" i="1" s="1"/>
  <c r="AK106" i="1"/>
  <c r="S106" i="1" s="1"/>
  <c r="AK100" i="1"/>
  <c r="S100" i="1" s="1"/>
  <c r="AJ124" i="1"/>
  <c r="Q124" i="1" s="1"/>
  <c r="AJ112" i="1"/>
  <c r="Q112" i="1" s="1"/>
  <c r="AJ106" i="1"/>
  <c r="Q106" i="1" s="1"/>
  <c r="AJ100" i="1"/>
  <c r="Q100" i="1" s="1"/>
  <c r="O152" i="1"/>
  <c r="AI103" i="1"/>
  <c r="AG103" i="1"/>
  <c r="K103" i="1" s="1"/>
  <c r="AI124" i="1"/>
  <c r="O124" i="1" s="1"/>
  <c r="AG124" i="1"/>
  <c r="K124" i="1" s="1"/>
  <c r="AE124" i="1"/>
  <c r="AH121" i="1"/>
  <c r="M121" i="1" s="1"/>
  <c r="AF121" i="1"/>
  <c r="I121" i="1" s="1"/>
  <c r="AH115" i="1"/>
  <c r="M115" i="1" s="1"/>
  <c r="AF115" i="1"/>
  <c r="I115" i="1" s="1"/>
  <c r="AI112" i="1"/>
  <c r="O112" i="1" s="1"/>
  <c r="AG112" i="1"/>
  <c r="K112" i="1" s="1"/>
  <c r="AE112" i="1"/>
  <c r="G112" i="1" s="1"/>
  <c r="AI106" i="1"/>
  <c r="O106" i="1" s="1"/>
  <c r="AG106" i="1"/>
  <c r="K106" i="1" s="1"/>
  <c r="AE104" i="1"/>
  <c r="AE106" i="1"/>
  <c r="G106" i="1" s="1"/>
  <c r="AI100" i="1"/>
  <c r="O100" i="1" s="1"/>
  <c r="AG100" i="1"/>
  <c r="K100" i="1" s="1"/>
  <c r="AE100" i="1"/>
  <c r="G100" i="1" s="1"/>
  <c r="AN92" i="1"/>
  <c r="AN94" i="1"/>
  <c r="Y94" i="1" s="1"/>
  <c r="AN88" i="1"/>
  <c r="Y88" i="1" s="1"/>
  <c r="AN82" i="1"/>
  <c r="Y82" i="1" s="1"/>
  <c r="AN76" i="1"/>
  <c r="Y76" i="1" s="1"/>
  <c r="AN70" i="1"/>
  <c r="Y70" i="1" s="1"/>
  <c r="AM94" i="1"/>
  <c r="W94" i="1" s="1"/>
  <c r="AM88" i="1"/>
  <c r="W88" i="1" s="1"/>
  <c r="AM80" i="1"/>
  <c r="AM82" i="1"/>
  <c r="W82" i="1" s="1"/>
  <c r="AM74" i="1"/>
  <c r="AM76" i="1"/>
  <c r="W76" i="1" s="1"/>
  <c r="AM70" i="1"/>
  <c r="W70" i="1" s="1"/>
  <c r="AL94" i="1"/>
  <c r="U94" i="1" s="1"/>
  <c r="AL86" i="1"/>
  <c r="AL88" i="1"/>
  <c r="U88" i="1" s="1"/>
  <c r="AL82" i="1"/>
  <c r="U82" i="1" s="1"/>
  <c r="AL76" i="1"/>
  <c r="U76" i="1" s="1"/>
  <c r="AL70" i="1"/>
  <c r="U70" i="1" s="1"/>
  <c r="AK94" i="1"/>
  <c r="S94" i="1" s="1"/>
  <c r="AK88" i="1"/>
  <c r="S88" i="1" s="1"/>
  <c r="AK82" i="1"/>
  <c r="S82" i="1" s="1"/>
  <c r="AK74" i="1"/>
  <c r="AK76" i="1"/>
  <c r="S76" i="1" s="1"/>
  <c r="AK70" i="1"/>
  <c r="S70" i="1" s="1"/>
  <c r="AJ94" i="1"/>
  <c r="Q94" i="1" s="1"/>
  <c r="AJ88" i="1"/>
  <c r="Q88" i="1" s="1"/>
  <c r="AJ82" i="1"/>
  <c r="Q82" i="1" s="1"/>
  <c r="AJ76" i="1"/>
  <c r="Q76" i="1" s="1"/>
  <c r="AJ70" i="1"/>
  <c r="Q70" i="1" s="1"/>
  <c r="AH76" i="1"/>
  <c r="O151" i="1"/>
  <c r="AI88" i="1"/>
  <c r="AG88" i="1"/>
  <c r="AI82" i="1"/>
  <c r="AG82" i="1"/>
  <c r="AF76" i="1"/>
  <c r="I76" i="1" s="1"/>
  <c r="AH94" i="1"/>
  <c r="M94" i="1" s="1"/>
  <c r="AF94" i="1"/>
  <c r="I94" i="1" s="1"/>
  <c r="AI91" i="1"/>
  <c r="AG91" i="1"/>
  <c r="AE91" i="1"/>
  <c r="G91" i="1" s="1"/>
  <c r="AI85" i="1"/>
  <c r="AG85" i="1"/>
  <c r="AE85" i="1"/>
  <c r="G85" i="1" s="1"/>
  <c r="AI79" i="1"/>
  <c r="AG79" i="1"/>
  <c r="K79" i="1" s="1"/>
  <c r="AE77" i="1"/>
  <c r="AE79" i="1"/>
  <c r="G79" i="1" s="1"/>
  <c r="O150" i="1"/>
  <c r="AI73" i="1"/>
  <c r="G150" i="1"/>
  <c r="AE73" i="1"/>
  <c r="G73" i="1" s="1"/>
  <c r="AH70" i="1"/>
  <c r="M70" i="1" s="1"/>
  <c r="AF68" i="1"/>
  <c r="AF70" i="1"/>
  <c r="I70" i="1" s="1"/>
  <c r="AI67" i="1"/>
  <c r="AG67" i="1"/>
  <c r="K67" i="1" s="1"/>
  <c r="AE67" i="1"/>
  <c r="G67" i="1" s="1"/>
  <c r="AN61" i="1"/>
  <c r="Y61" i="1" s="1"/>
  <c r="AN55" i="1"/>
  <c r="Y55" i="1" s="1"/>
  <c r="AN49" i="1"/>
  <c r="Y49" i="1" s="1"/>
  <c r="AN37" i="1"/>
  <c r="Y37" i="1" s="1"/>
  <c r="AM61" i="1"/>
  <c r="W61" i="1" s="1"/>
  <c r="AM55" i="1"/>
  <c r="W55" i="1" s="1"/>
  <c r="AM49" i="1"/>
  <c r="W49" i="1" s="1"/>
  <c r="AM35" i="1"/>
  <c r="AM37" i="1"/>
  <c r="W37" i="1" s="1"/>
  <c r="AL61" i="1"/>
  <c r="U61" i="1" s="1"/>
  <c r="AL55" i="1"/>
  <c r="U55" i="1" s="1"/>
  <c r="AL49" i="1"/>
  <c r="U49" i="1" s="1"/>
  <c r="AL37" i="1"/>
  <c r="U37" i="1" s="1"/>
  <c r="AK61" i="1"/>
  <c r="S61" i="1" s="1"/>
  <c r="AK55" i="1"/>
  <c r="S55" i="1" s="1"/>
  <c r="AK49" i="1"/>
  <c r="S49" i="1" s="1"/>
  <c r="AK37" i="1"/>
  <c r="S37" i="1" s="1"/>
  <c r="AJ61" i="1"/>
  <c r="Q61" i="1" s="1"/>
  <c r="AJ55" i="1"/>
  <c r="Q55" i="1" s="1"/>
  <c r="AJ49" i="1"/>
  <c r="Q49" i="1" s="1"/>
  <c r="AJ37" i="1"/>
  <c r="Q37" i="1" s="1"/>
  <c r="AI64" i="1"/>
  <c r="O64" i="1" s="1"/>
  <c r="AG64" i="1"/>
  <c r="K64" i="1" s="1"/>
  <c r="AE64" i="1"/>
  <c r="G64" i="1" s="1"/>
  <c r="AI58" i="1"/>
  <c r="O58" i="1" s="1"/>
  <c r="AI55" i="1"/>
  <c r="AH52" i="1"/>
  <c r="AI49" i="1"/>
  <c r="AH46" i="1"/>
  <c r="AF40" i="1"/>
  <c r="AG37" i="1"/>
  <c r="K37" i="1" s="1"/>
  <c r="AN29" i="1"/>
  <c r="AN31" i="1"/>
  <c r="Y31" i="1" s="1"/>
  <c r="AN19" i="1"/>
  <c r="Y19" i="1" s="1"/>
  <c r="AM29" i="1"/>
  <c r="AM31" i="1"/>
  <c r="W31" i="1" s="1"/>
  <c r="AM25" i="1"/>
  <c r="W25" i="1" s="1"/>
  <c r="AM13" i="1"/>
  <c r="W13" i="1" s="1"/>
  <c r="AM11" i="1"/>
  <c r="AL25" i="1"/>
  <c r="U25" i="1" s="1"/>
  <c r="AL19" i="1"/>
  <c r="U19" i="1" s="1"/>
  <c r="AK25" i="1"/>
  <c r="S25" i="1" s="1"/>
  <c r="AK13" i="1"/>
  <c r="S13" i="1" s="1"/>
  <c r="AJ29" i="1"/>
  <c r="AJ31" i="1"/>
  <c r="Q31" i="1" s="1"/>
  <c r="AJ25" i="1"/>
  <c r="Q25" i="1" s="1"/>
  <c r="AJ19" i="1"/>
  <c r="Q19" i="1" s="1"/>
  <c r="AJ13" i="1"/>
  <c r="Q13" i="1" s="1"/>
  <c r="AH28" i="1"/>
  <c r="M28" i="1" s="1"/>
  <c r="AF28" i="1"/>
  <c r="I28" i="1" s="1"/>
  <c r="AG25" i="1"/>
  <c r="K25" i="1" s="1"/>
  <c r="AG13" i="1"/>
  <c r="K13" i="1" s="1"/>
  <c r="AI34" i="1"/>
  <c r="O34" i="1" s="1"/>
  <c r="AG34" i="1"/>
  <c r="K34" i="1" s="1"/>
  <c r="AE34" i="1"/>
  <c r="G34" i="1" s="1"/>
  <c r="AH31" i="1"/>
  <c r="M31" i="1" s="1"/>
  <c r="AF31" i="1"/>
  <c r="I31" i="1" s="1"/>
  <c r="AH19" i="1"/>
  <c r="M19" i="1" s="1"/>
  <c r="AF19" i="1"/>
  <c r="I19" i="1" s="1"/>
  <c r="AI16" i="1"/>
  <c r="O16" i="1" s="1"/>
  <c r="AG16" i="1"/>
  <c r="K16" i="1" s="1"/>
  <c r="AN127" i="1"/>
  <c r="Y127" i="1" s="1"/>
  <c r="AL127" i="1"/>
  <c r="U127" i="1" s="1"/>
  <c r="AJ127" i="1"/>
  <c r="Q127" i="1" s="1"/>
  <c r="AF61" i="1"/>
  <c r="AF58" i="1"/>
  <c r="I58" i="1" s="1"/>
  <c r="AG55" i="1"/>
  <c r="AE53" i="1"/>
  <c r="AE55" i="1"/>
  <c r="AF52" i="1"/>
  <c r="AG49" i="1"/>
  <c r="AE49" i="1"/>
  <c r="AF46" i="1"/>
  <c r="AH40" i="1"/>
  <c r="AI37" i="1"/>
  <c r="O37" i="1" s="1"/>
  <c r="AE37" i="1"/>
  <c r="AN25" i="1"/>
  <c r="Y25" i="1" s="1"/>
  <c r="AN13" i="1"/>
  <c r="Y13" i="1" s="1"/>
  <c r="AM19" i="1"/>
  <c r="W19" i="1" s="1"/>
  <c r="AL29" i="1"/>
  <c r="AL31" i="1"/>
  <c r="U31" i="1" s="1"/>
  <c r="AL13" i="1"/>
  <c r="U13" i="1" s="1"/>
  <c r="AK31" i="1"/>
  <c r="S31" i="1" s="1"/>
  <c r="AK19" i="1"/>
  <c r="S19" i="1" s="1"/>
  <c r="AI25" i="1"/>
  <c r="O25" i="1" s="1"/>
  <c r="AN121" i="1"/>
  <c r="Y121" i="1" s="1"/>
  <c r="AN113" i="1"/>
  <c r="AN115" i="1"/>
  <c r="Y115" i="1" s="1"/>
  <c r="AN101" i="1"/>
  <c r="AN103" i="1"/>
  <c r="Y103" i="1" s="1"/>
  <c r="AM121" i="1"/>
  <c r="W121" i="1" s="1"/>
  <c r="AM113" i="1"/>
  <c r="AM115" i="1"/>
  <c r="W115" i="1" s="1"/>
  <c r="AM103" i="1"/>
  <c r="W103" i="1" s="1"/>
  <c r="AL121" i="1"/>
  <c r="U121" i="1" s="1"/>
  <c r="AL115" i="1"/>
  <c r="U115" i="1" s="1"/>
  <c r="AL101" i="1"/>
  <c r="AL103" i="1"/>
  <c r="U103" i="1" s="1"/>
  <c r="AK121" i="1"/>
  <c r="S121" i="1" s="1"/>
  <c r="AK113" i="1"/>
  <c r="AK115" i="1"/>
  <c r="S115" i="1" s="1"/>
  <c r="AK103" i="1"/>
  <c r="S103" i="1" s="1"/>
  <c r="AJ121" i="1"/>
  <c r="Q121" i="1" s="1"/>
  <c r="AJ113" i="1"/>
  <c r="AJ115" i="1"/>
  <c r="Q115" i="1" s="1"/>
  <c r="AJ103" i="1"/>
  <c r="Q103" i="1" s="1"/>
  <c r="AH101" i="1"/>
  <c r="AH103" i="1"/>
  <c r="M103" i="1" s="1"/>
  <c r="AF103" i="1"/>
  <c r="I103" i="1" s="1"/>
  <c r="AH124" i="1"/>
  <c r="AF124" i="1"/>
  <c r="AI121" i="1"/>
  <c r="AG121" i="1"/>
  <c r="AE119" i="1"/>
  <c r="AE121" i="1"/>
  <c r="G121" i="1" s="1"/>
  <c r="AG115" i="1"/>
  <c r="AE115" i="1"/>
  <c r="G115" i="1" s="1"/>
  <c r="AH112" i="1"/>
  <c r="AH106" i="1"/>
  <c r="M106" i="1" s="1"/>
  <c r="AF106" i="1"/>
  <c r="AE103" i="1"/>
  <c r="G103" i="1" s="1"/>
  <c r="AH100" i="1"/>
  <c r="M100" i="1" s="1"/>
  <c r="AF98" i="1"/>
  <c r="AF100" i="1"/>
  <c r="I100" i="1" s="1"/>
  <c r="AN91" i="1"/>
  <c r="Y91" i="1" s="1"/>
  <c r="AN85" i="1"/>
  <c r="Y85" i="1" s="1"/>
  <c r="AN79" i="1"/>
  <c r="Y79" i="1" s="1"/>
  <c r="AN73" i="1"/>
  <c r="Y73" i="1" s="1"/>
  <c r="AN67" i="1"/>
  <c r="Y67" i="1" s="1"/>
  <c r="AM91" i="1"/>
  <c r="W91" i="1" s="1"/>
  <c r="AM85" i="1"/>
  <c r="W85" i="1" s="1"/>
  <c r="AM79" i="1"/>
  <c r="W79" i="1" s="1"/>
  <c r="AM73" i="1"/>
  <c r="W73" i="1" s="1"/>
  <c r="AM67" i="1"/>
  <c r="W67" i="1" s="1"/>
  <c r="AL91" i="1"/>
  <c r="U91" i="1" s="1"/>
  <c r="AL85" i="1"/>
  <c r="U85" i="1" s="1"/>
  <c r="AL79" i="1"/>
  <c r="U79" i="1" s="1"/>
  <c r="AL73" i="1"/>
  <c r="U73" i="1" s="1"/>
  <c r="AL67" i="1"/>
  <c r="U67" i="1" s="1"/>
  <c r="AK91" i="1"/>
  <c r="S91" i="1" s="1"/>
  <c r="AK85" i="1"/>
  <c r="S85" i="1" s="1"/>
  <c r="AK79" i="1"/>
  <c r="S79" i="1" s="1"/>
  <c r="AK73" i="1"/>
  <c r="S73" i="1" s="1"/>
  <c r="AK67" i="1"/>
  <c r="S67" i="1" s="1"/>
  <c r="AJ91" i="1"/>
  <c r="Q91" i="1" s="1"/>
  <c r="AJ85" i="1"/>
  <c r="Q85" i="1" s="1"/>
  <c r="AJ79" i="1"/>
  <c r="Q79" i="1" s="1"/>
  <c r="AJ73" i="1"/>
  <c r="Q73" i="1" s="1"/>
  <c r="AJ67" i="1"/>
  <c r="Q67" i="1" s="1"/>
  <c r="AI76" i="1"/>
  <c r="AG76" i="1"/>
  <c r="K76" i="1" s="1"/>
  <c r="AH88" i="1"/>
  <c r="M88" i="1" s="1"/>
  <c r="AF88" i="1"/>
  <c r="AH82" i="1"/>
  <c r="M82" i="1" s="1"/>
  <c r="AF82" i="1"/>
  <c r="AI94" i="1"/>
  <c r="AG92" i="1"/>
  <c r="AG94" i="1"/>
  <c r="AE94" i="1"/>
  <c r="AH91" i="1"/>
  <c r="AF91" i="1"/>
  <c r="I91" i="1" s="1"/>
  <c r="AE88" i="1"/>
  <c r="G88" i="1" s="1"/>
  <c r="AH85" i="1"/>
  <c r="AF85" i="1"/>
  <c r="AE80" i="1"/>
  <c r="AE82" i="1"/>
  <c r="G82" i="1" s="1"/>
  <c r="AH77" i="1"/>
  <c r="AH79" i="1"/>
  <c r="M79" i="1" s="1"/>
  <c r="AF79" i="1"/>
  <c r="I79" i="1" s="1"/>
  <c r="AE74" i="1"/>
  <c r="AE76" i="1"/>
  <c r="G76" i="1" s="1"/>
  <c r="AH73" i="1"/>
  <c r="AF73" i="1"/>
  <c r="AI70" i="1"/>
  <c r="O70" i="1" s="1"/>
  <c r="AG70" i="1"/>
  <c r="AE70" i="1"/>
  <c r="AH67" i="1"/>
  <c r="AF67" i="1"/>
  <c r="AN62" i="1"/>
  <c r="AN64" i="1"/>
  <c r="Y64" i="1" s="1"/>
  <c r="AN58" i="1"/>
  <c r="Y58" i="1" s="1"/>
  <c r="AN52" i="1"/>
  <c r="Y52" i="1" s="1"/>
  <c r="AN46" i="1"/>
  <c r="Y46" i="1" s="1"/>
  <c r="AN40" i="1"/>
  <c r="Y40" i="1" s="1"/>
  <c r="AN38" i="1"/>
  <c r="AM64" i="1"/>
  <c r="W64" i="1" s="1"/>
  <c r="AM58" i="1"/>
  <c r="W58" i="1" s="1"/>
  <c r="AM50" i="1"/>
  <c r="AM52" i="1"/>
  <c r="W52" i="1" s="1"/>
  <c r="AM44" i="1"/>
  <c r="AM46" i="1"/>
  <c r="W46" i="1" s="1"/>
  <c r="AM38" i="1"/>
  <c r="AM40" i="1"/>
  <c r="W40" i="1" s="1"/>
  <c r="AL64" i="1"/>
  <c r="U64" i="1" s="1"/>
  <c r="AL58" i="1"/>
  <c r="U58" i="1" s="1"/>
  <c r="AL52" i="1"/>
  <c r="U52" i="1" s="1"/>
  <c r="AL46" i="1"/>
  <c r="U46" i="1" s="1"/>
  <c r="AL40" i="1"/>
  <c r="U40" i="1" s="1"/>
  <c r="AK64" i="1"/>
  <c r="S64" i="1" s="1"/>
  <c r="AK58" i="1"/>
  <c r="S58" i="1" s="1"/>
  <c r="AK52" i="1"/>
  <c r="S52" i="1" s="1"/>
  <c r="AK44" i="1"/>
  <c r="AK46" i="1"/>
  <c r="S46" i="1" s="1"/>
  <c r="AK40" i="1"/>
  <c r="S40" i="1" s="1"/>
  <c r="AJ64" i="1"/>
  <c r="Q64" i="1" s="1"/>
  <c r="AJ58" i="1"/>
  <c r="Q58" i="1" s="1"/>
  <c r="AJ52" i="1"/>
  <c r="Q52" i="1" s="1"/>
  <c r="AJ44" i="1"/>
  <c r="AJ46" i="1"/>
  <c r="Q46" i="1" s="1"/>
  <c r="AJ40" i="1"/>
  <c r="Q40" i="1" s="1"/>
  <c r="AH58" i="1"/>
  <c r="M58" i="1" s="1"/>
  <c r="AH62" i="1"/>
  <c r="AH64" i="1"/>
  <c r="AF64" i="1"/>
  <c r="I64" i="1" s="1"/>
  <c r="AG59" i="1"/>
  <c r="AG61" i="1"/>
  <c r="AE61" i="1"/>
  <c r="AG58" i="1"/>
  <c r="G149" i="1"/>
  <c r="AE56" i="1"/>
  <c r="AE58" i="1"/>
  <c r="AH55" i="1"/>
  <c r="AF55" i="1"/>
  <c r="AI52" i="1"/>
  <c r="AI50" i="1" s="1"/>
  <c r="AG52" i="1"/>
  <c r="AE52" i="1"/>
  <c r="AH49" i="1"/>
  <c r="AF49" i="1"/>
  <c r="AI46" i="1"/>
  <c r="AG46" i="1"/>
  <c r="AE46" i="1"/>
  <c r="AI40" i="1"/>
  <c r="AG40" i="1"/>
  <c r="AE40" i="1"/>
  <c r="AH37" i="1"/>
  <c r="M37" i="1" s="1"/>
  <c r="AF37" i="1"/>
  <c r="AN34" i="1"/>
  <c r="Y34" i="1" s="1"/>
  <c r="AN28" i="1"/>
  <c r="Y28" i="1" s="1"/>
  <c r="AN16" i="1"/>
  <c r="Y16" i="1" s="1"/>
  <c r="AM34" i="1"/>
  <c r="W34" i="1" s="1"/>
  <c r="AM28" i="1"/>
  <c r="W28" i="1" s="1"/>
  <c r="AM16" i="1"/>
  <c r="W16" i="1" s="1"/>
  <c r="AM14" i="1"/>
  <c r="AM8" i="1"/>
  <c r="AM10" i="1"/>
  <c r="W10" i="1" s="1"/>
  <c r="AL34" i="1"/>
  <c r="U34" i="1" s="1"/>
  <c r="AL28" i="1"/>
  <c r="U28" i="1" s="1"/>
  <c r="AL16" i="1"/>
  <c r="U16" i="1" s="1"/>
  <c r="AL8" i="1"/>
  <c r="AL10" i="1"/>
  <c r="U10" i="1" s="1"/>
  <c r="AK34" i="1"/>
  <c r="S34" i="1" s="1"/>
  <c r="AK28" i="1"/>
  <c r="S28" i="1" s="1"/>
  <c r="AK16" i="1"/>
  <c r="S16" i="1" s="1"/>
  <c r="AK14" i="1"/>
  <c r="AJ34" i="1"/>
  <c r="Q34" i="1" s="1"/>
  <c r="AJ28" i="1"/>
  <c r="Q28" i="1" s="1"/>
  <c r="AJ16" i="1"/>
  <c r="Q16" i="1" s="1"/>
  <c r="O147" i="1"/>
  <c r="AI28" i="1"/>
  <c r="O28" i="1" s="1"/>
  <c r="AG28" i="1"/>
  <c r="K28" i="1" s="1"/>
  <c r="AH25" i="1"/>
  <c r="M25" i="1" s="1"/>
  <c r="AF25" i="1"/>
  <c r="I25" i="1" s="1"/>
  <c r="AH13" i="1"/>
  <c r="M13" i="1" s="1"/>
  <c r="AH34" i="1"/>
  <c r="AI31" i="1"/>
  <c r="O31" i="1" s="1"/>
  <c r="AG31" i="1"/>
  <c r="K31" i="1" s="1"/>
  <c r="AE29" i="1"/>
  <c r="AE31" i="1"/>
  <c r="G31" i="1" s="1"/>
  <c r="AE25" i="1"/>
  <c r="G25" i="1" s="1"/>
  <c r="AI19" i="1"/>
  <c r="O19" i="1" s="1"/>
  <c r="AG19" i="1"/>
  <c r="K19" i="1" s="1"/>
  <c r="AH16" i="1"/>
  <c r="M16" i="1" s="1"/>
  <c r="AF16" i="1"/>
  <c r="I16" i="1" s="1"/>
  <c r="AM127" i="1"/>
  <c r="W127" i="1" s="1"/>
  <c r="AK127" i="1"/>
  <c r="S127" i="1" s="1"/>
  <c r="AE127" i="1"/>
  <c r="G127" i="1" s="1"/>
  <c r="AI127" i="1"/>
  <c r="O127" i="1" s="1"/>
  <c r="AH127" i="1"/>
  <c r="AF127" i="1"/>
  <c r="I127" i="1" s="1"/>
  <c r="AG127" i="1"/>
  <c r="K127" i="1" s="1"/>
  <c r="AF13" i="1"/>
  <c r="I13" i="1" s="1"/>
  <c r="AK10" i="1"/>
  <c r="S10" i="1" s="1"/>
  <c r="AJ10" i="1"/>
  <c r="Q10" i="1" s="1"/>
  <c r="AI10" i="1"/>
  <c r="O10" i="1" s="1"/>
  <c r="AH10" i="1"/>
  <c r="M10" i="1" s="1"/>
  <c r="AG10" i="1"/>
  <c r="K10" i="1" s="1"/>
  <c r="AN97" i="1"/>
  <c r="Y97" i="1" s="1"/>
  <c r="AM95" i="1"/>
  <c r="AM97" i="1"/>
  <c r="W97" i="1" s="1"/>
  <c r="AL97" i="1"/>
  <c r="U97" i="1" s="1"/>
  <c r="AK97" i="1"/>
  <c r="S97" i="1" s="1"/>
  <c r="AJ95" i="1"/>
  <c r="AJ97" i="1"/>
  <c r="Q97" i="1" s="1"/>
  <c r="AI97" i="1"/>
  <c r="AG97" i="1"/>
  <c r="AE95" i="1"/>
  <c r="AE97" i="1"/>
  <c r="G97" i="1" s="1"/>
  <c r="AH97" i="1"/>
  <c r="AF97" i="1"/>
  <c r="I97" i="1" s="1"/>
  <c r="AF10" i="1"/>
  <c r="I10" i="1" s="1"/>
  <c r="AG73" i="1"/>
  <c r="K73" i="1" s="1"/>
  <c r="AE19" i="1"/>
  <c r="G19" i="1" s="1"/>
  <c r="AE16" i="1"/>
  <c r="G16" i="1" s="1"/>
  <c r="G146" i="1"/>
  <c r="AE13" i="1"/>
  <c r="G13" i="1" s="1"/>
  <c r="AE10" i="1"/>
  <c r="G10" i="1" s="1"/>
  <c r="AE8" i="1"/>
  <c r="AI22" i="1"/>
  <c r="O22" i="1" s="1"/>
  <c r="AE20" i="1"/>
  <c r="AE22" i="1"/>
  <c r="G22" i="1" s="1"/>
  <c r="AN22" i="1"/>
  <c r="Y22" i="1" s="1"/>
  <c r="AM22" i="1"/>
  <c r="W22" i="1" s="1"/>
  <c r="AL22" i="1"/>
  <c r="U22" i="1" s="1"/>
  <c r="AK22" i="1"/>
  <c r="S22" i="1" s="1"/>
  <c r="AJ22" i="1"/>
  <c r="Q22" i="1" s="1"/>
  <c r="AH22" i="1"/>
  <c r="M22" i="1" s="1"/>
  <c r="AF20" i="1"/>
  <c r="AF22" i="1"/>
  <c r="I22" i="1" s="1"/>
  <c r="AG22" i="1"/>
  <c r="K22" i="1" s="1"/>
  <c r="AI61" i="1"/>
  <c r="O61" i="1" s="1"/>
  <c r="AG118" i="1"/>
  <c r="K118" i="1" s="1"/>
  <c r="G153" i="1"/>
  <c r="AE118" i="1"/>
  <c r="G118" i="1" s="1"/>
  <c r="AN118" i="1"/>
  <c r="Y118" i="1" s="1"/>
  <c r="AM118" i="1"/>
  <c r="W118" i="1" s="1"/>
  <c r="AL118" i="1"/>
  <c r="U118" i="1" s="1"/>
  <c r="AK118" i="1"/>
  <c r="S118" i="1" s="1"/>
  <c r="AJ118" i="1"/>
  <c r="Q118" i="1" s="1"/>
  <c r="AH118" i="1"/>
  <c r="M118" i="1" s="1"/>
  <c r="AF118" i="1"/>
  <c r="O153" i="1"/>
  <c r="AI118" i="1"/>
  <c r="O118" i="1" s="1"/>
  <c r="AN41" i="1"/>
  <c r="AN43" i="1"/>
  <c r="Y43" i="1" s="1"/>
  <c r="W148" i="1"/>
  <c r="AM43" i="1"/>
  <c r="W43" i="1" s="1"/>
  <c r="AK43" i="1"/>
  <c r="S43" i="1" s="1"/>
  <c r="O148" i="1"/>
  <c r="G148" i="1"/>
  <c r="AH43" i="1"/>
  <c r="AF34" i="1"/>
  <c r="AE28" i="1"/>
  <c r="G28" i="1" s="1"/>
  <c r="O146" i="1"/>
  <c r="AI13" i="1"/>
  <c r="O13" i="1" s="1"/>
  <c r="AK124" i="1"/>
  <c r="AK122" i="1" s="1"/>
  <c r="AH61" i="1"/>
  <c r="AI115" i="1"/>
  <c r="AO115" i="1"/>
  <c r="AF112" i="1"/>
  <c r="I112" i="1" s="1"/>
  <c r="AO112" i="1"/>
  <c r="Y7" i="2"/>
  <c r="AA22" i="2"/>
  <c r="AA13" i="2"/>
  <c r="AC10" i="2"/>
  <c r="AN109" i="1"/>
  <c r="AM109" i="1"/>
  <c r="AL109" i="1"/>
  <c r="AK109" i="1"/>
  <c r="AJ109" i="1"/>
  <c r="Q109" i="1" s="1"/>
  <c r="AI109" i="1"/>
  <c r="AH109" i="1"/>
  <c r="AG109" i="1"/>
  <c r="AF109" i="1"/>
  <c r="AE109" i="1"/>
  <c r="AM7" i="1"/>
  <c r="W7" i="1" s="1"/>
  <c r="AI7" i="1"/>
  <c r="O7" i="1" s="1"/>
  <c r="AE7" i="1"/>
  <c r="G7" i="1" s="1"/>
  <c r="AL7" i="1"/>
  <c r="U7" i="1" s="1"/>
  <c r="AH7" i="1"/>
  <c r="M7" i="1" s="1"/>
  <c r="AK7" i="1"/>
  <c r="S7" i="1" s="1"/>
  <c r="AG7" i="1"/>
  <c r="K7" i="1" s="1"/>
  <c r="AN7" i="1"/>
  <c r="Y7" i="1" s="1"/>
  <c r="AJ7" i="1"/>
  <c r="Q7" i="1" s="1"/>
  <c r="AF7" i="1"/>
  <c r="I7" i="1" s="1"/>
  <c r="AN8" i="1"/>
  <c r="AN10" i="1"/>
  <c r="Y10" i="1" s="1"/>
  <c r="AP7" i="1"/>
  <c r="AB1" i="7"/>
  <c r="AA10" i="2"/>
  <c r="AA7" i="2"/>
  <c r="Y152" i="1"/>
  <c r="W152" i="1"/>
  <c r="Y150" i="1"/>
  <c r="W150" i="1"/>
  <c r="Y149" i="1"/>
  <c r="W149" i="1"/>
  <c r="Y146" i="1"/>
  <c r="W146" i="1"/>
  <c r="Y154" i="1"/>
  <c r="Y151" i="1"/>
  <c r="W151" i="1"/>
  <c r="Y148" i="1"/>
  <c r="Y147" i="1"/>
  <c r="W147" i="1"/>
  <c r="W154" i="1"/>
  <c r="Y10" i="2"/>
  <c r="W153" i="1"/>
  <c r="Y153" i="1"/>
  <c r="W10" i="2"/>
  <c r="AB19" i="2"/>
  <c r="G151" i="1"/>
  <c r="O149" i="1"/>
  <c r="G147" i="1"/>
  <c r="G152" i="1"/>
  <c r="Z22" i="2"/>
  <c r="V16" i="2"/>
  <c r="V22" i="2"/>
  <c r="Z16" i="2"/>
  <c r="V13" i="2"/>
  <c r="W22" i="2"/>
  <c r="T22" i="2"/>
  <c r="Z19" i="2"/>
  <c r="X16" i="2"/>
  <c r="Z13" i="2"/>
  <c r="T13" i="2"/>
  <c r="AB10" i="2"/>
  <c r="Z10" i="2"/>
  <c r="X10" i="2"/>
  <c r="T10" i="2"/>
  <c r="T19" i="2"/>
  <c r="AB22" i="2"/>
  <c r="X22" i="2"/>
  <c r="AB13" i="2"/>
  <c r="X13" i="2"/>
  <c r="AC7" i="2"/>
  <c r="AC22" i="2"/>
  <c r="Y22" i="2"/>
  <c r="AC13" i="2"/>
  <c r="Y13" i="2"/>
  <c r="X19" i="2"/>
  <c r="AB16" i="2"/>
  <c r="T16" i="2"/>
  <c r="U10" i="2"/>
  <c r="W13" i="2"/>
  <c r="W7" i="2"/>
  <c r="U22" i="2"/>
  <c r="U13" i="2"/>
  <c r="U7" i="2"/>
  <c r="V19" i="2"/>
  <c r="V10" i="2"/>
  <c r="B11" i="1"/>
  <c r="B9" i="7" s="1"/>
  <c r="AC19" i="2"/>
  <c r="AA19" i="2"/>
  <c r="Y19" i="2"/>
  <c r="W19" i="2"/>
  <c r="U19" i="2"/>
  <c r="Y128" i="1"/>
  <c r="AI53" i="1" l="1"/>
  <c r="AJ89" i="1"/>
  <c r="AH125" i="1"/>
  <c r="AE125" i="1"/>
  <c r="AG122" i="1"/>
  <c r="AJ122" i="1"/>
  <c r="AE122" i="1"/>
  <c r="G124" i="1"/>
  <c r="AL119" i="1"/>
  <c r="AJ119" i="1"/>
  <c r="AJ116" i="1"/>
  <c r="AI116" i="1"/>
  <c r="AE116" i="1"/>
  <c r="AG113" i="1"/>
  <c r="AE113" i="1"/>
  <c r="AL110" i="1"/>
  <c r="AE110" i="1"/>
  <c r="AJ101" i="1"/>
  <c r="AG101" i="1"/>
  <c r="AE101" i="1"/>
  <c r="AL98" i="1"/>
  <c r="AI98" i="1"/>
  <c r="AG98" i="1"/>
  <c r="AE98" i="1"/>
  <c r="AF95" i="1"/>
  <c r="AL92" i="1"/>
  <c r="AJ92" i="1"/>
  <c r="AE92" i="1"/>
  <c r="AG89" i="1"/>
  <c r="AF89" i="1"/>
  <c r="AE89" i="1"/>
  <c r="AE86" i="1"/>
  <c r="AL83" i="1"/>
  <c r="AE83" i="1"/>
  <c r="AK80" i="1"/>
  <c r="AI80" i="1"/>
  <c r="AJ80" i="1"/>
  <c r="AL77" i="1"/>
  <c r="AI77" i="1"/>
  <c r="AL71" i="1"/>
  <c r="AJ71" i="1"/>
  <c r="AF71" i="1"/>
  <c r="AE71" i="1"/>
  <c r="AJ68" i="1"/>
  <c r="AE68" i="1"/>
  <c r="AG68" i="1"/>
  <c r="AK65" i="1"/>
  <c r="AI65" i="1"/>
  <c r="AE65" i="1"/>
  <c r="AL56" i="1"/>
  <c r="AJ56" i="1"/>
  <c r="AJ62" i="1"/>
  <c r="AG62" i="1"/>
  <c r="AE62" i="1"/>
  <c r="AK59" i="1"/>
  <c r="AH59" i="1"/>
  <c r="AJ59" i="1"/>
  <c r="AG53" i="1"/>
  <c r="AJ50" i="1"/>
  <c r="AE50" i="1"/>
  <c r="AL47" i="1"/>
  <c r="AK47" i="1"/>
  <c r="AF47" i="1"/>
  <c r="AE47" i="1"/>
  <c r="AE44" i="1"/>
  <c r="AK38" i="1"/>
  <c r="AE38" i="1"/>
  <c r="AJ35" i="1"/>
  <c r="AE35" i="1"/>
  <c r="AJ32" i="1"/>
  <c r="AG32" i="1"/>
  <c r="AE32" i="1"/>
  <c r="AI29" i="1"/>
  <c r="AE26" i="1"/>
  <c r="AE23" i="1"/>
  <c r="AL23" i="1"/>
  <c r="AI23" i="1"/>
  <c r="AI17" i="1"/>
  <c r="AE17" i="1"/>
  <c r="AL20" i="1"/>
  <c r="AI20" i="1"/>
  <c r="AJ14" i="1"/>
  <c r="AI14" i="1"/>
  <c r="AE14" i="1"/>
  <c r="AE11" i="1"/>
  <c r="O157" i="1"/>
  <c r="G157" i="1"/>
  <c r="AM26" i="1"/>
  <c r="AP26" i="1"/>
  <c r="AN26" i="1"/>
  <c r="AO26" i="1"/>
  <c r="AE59" i="1"/>
  <c r="AF53" i="1"/>
  <c r="AL62" i="1"/>
  <c r="AM83" i="1"/>
  <c r="AK26" i="1"/>
  <c r="AN116" i="1"/>
  <c r="AK71" i="1"/>
  <c r="AK83" i="1"/>
  <c r="AN17" i="1"/>
  <c r="AL113" i="1"/>
  <c r="AF32" i="1"/>
  <c r="AK41" i="1"/>
  <c r="AK23" i="1"/>
  <c r="AK29" i="1"/>
  <c r="AL26" i="1"/>
  <c r="AL38" i="1"/>
  <c r="AK50" i="1"/>
  <c r="AN56" i="1"/>
  <c r="AM59" i="1"/>
  <c r="AK56" i="1"/>
  <c r="AN44" i="1"/>
  <c r="AM47" i="1"/>
  <c r="AN122" i="1"/>
  <c r="AK125" i="1"/>
  <c r="AM125" i="1"/>
  <c r="AL125" i="1"/>
  <c r="AN125" i="1"/>
  <c r="AL122" i="1"/>
  <c r="AM122" i="1"/>
  <c r="AK119" i="1"/>
  <c r="AM119" i="1"/>
  <c r="AN119" i="1"/>
  <c r="AL116" i="1"/>
  <c r="AK116" i="1"/>
  <c r="AM116" i="1"/>
  <c r="AI110" i="1"/>
  <c r="AK110" i="1"/>
  <c r="AM110" i="1"/>
  <c r="AN110" i="1"/>
  <c r="AM104" i="1"/>
  <c r="AK104" i="1"/>
  <c r="AL104" i="1"/>
  <c r="AN104" i="1"/>
  <c r="AM101" i="1"/>
  <c r="AK101" i="1"/>
  <c r="AK98" i="1"/>
  <c r="AM98" i="1"/>
  <c r="AN98" i="1"/>
  <c r="AK95" i="1"/>
  <c r="AL95" i="1"/>
  <c r="AN95" i="1"/>
  <c r="AM92" i="1"/>
  <c r="AK92" i="1"/>
  <c r="AL89" i="1"/>
  <c r="AM89" i="1"/>
  <c r="AN89" i="1"/>
  <c r="AK89" i="1"/>
  <c r="AN86" i="1"/>
  <c r="AK86" i="1"/>
  <c r="AM86" i="1"/>
  <c r="AN83" i="1"/>
  <c r="AN80" i="1"/>
  <c r="AL80" i="1"/>
  <c r="AK77" i="1"/>
  <c r="AM77" i="1"/>
  <c r="AN77" i="1"/>
  <c r="AL74" i="1"/>
  <c r="AN74" i="1"/>
  <c r="AM71" i="1"/>
  <c r="AN71" i="1"/>
  <c r="AK68" i="1"/>
  <c r="AL68" i="1"/>
  <c r="AM68" i="1"/>
  <c r="AN68" i="1"/>
  <c r="AG65" i="1"/>
  <c r="AJ65" i="1"/>
  <c r="AL65" i="1"/>
  <c r="AM65" i="1"/>
  <c r="AN65" i="1"/>
  <c r="AK62" i="1"/>
  <c r="AM62" i="1"/>
  <c r="AL59" i="1"/>
  <c r="AN59" i="1"/>
  <c r="AM56" i="1"/>
  <c r="AL53" i="1"/>
  <c r="AK53" i="1"/>
  <c r="AM53" i="1"/>
  <c r="AN53" i="1"/>
  <c r="AL50" i="1"/>
  <c r="AN50" i="1"/>
  <c r="AJ47" i="1"/>
  <c r="AI47" i="1"/>
  <c r="AN47" i="1"/>
  <c r="AL44" i="1"/>
  <c r="AM41" i="1"/>
  <c r="AK35" i="1"/>
  <c r="AL35" i="1"/>
  <c r="AN35" i="1"/>
  <c r="AM32" i="1"/>
  <c r="AN32" i="1"/>
  <c r="AK32" i="1"/>
  <c r="AL32" i="1"/>
  <c r="AN23" i="1"/>
  <c r="AM23" i="1"/>
  <c r="AK20" i="1"/>
  <c r="AM20" i="1"/>
  <c r="AN20" i="1"/>
  <c r="AM17" i="1"/>
  <c r="AL17" i="1"/>
  <c r="AK17" i="1"/>
  <c r="AL14" i="1"/>
  <c r="AN14" i="1"/>
  <c r="AL11" i="1"/>
  <c r="AN11" i="1"/>
  <c r="AK11" i="1"/>
  <c r="AH41" i="1"/>
  <c r="AH95" i="1"/>
  <c r="AI95" i="1"/>
  <c r="AJ8" i="1"/>
  <c r="AH32" i="1"/>
  <c r="AG38" i="1"/>
  <c r="AI92" i="1"/>
  <c r="AI74" i="1"/>
  <c r="AG47" i="1"/>
  <c r="AJ125" i="1"/>
  <c r="AJ23" i="1"/>
  <c r="AH50" i="1"/>
  <c r="AI113" i="1"/>
  <c r="AG20" i="1"/>
  <c r="AG95" i="1"/>
  <c r="AI38" i="1"/>
  <c r="AH53" i="1"/>
  <c r="AI119" i="1"/>
  <c r="AG80" i="1"/>
  <c r="AJ74" i="1"/>
  <c r="AG125" i="1"/>
  <c r="AF125" i="1"/>
  <c r="AF116" i="1"/>
  <c r="AH116" i="1"/>
  <c r="AG116" i="1"/>
  <c r="AI122" i="1"/>
  <c r="AF122" i="1"/>
  <c r="AH122" i="1"/>
  <c r="AH119" i="1"/>
  <c r="AG119" i="1"/>
  <c r="AF119" i="1"/>
  <c r="AH113" i="1"/>
  <c r="AF113" i="1"/>
  <c r="AJ110" i="1"/>
  <c r="AH110" i="1"/>
  <c r="AG110" i="1"/>
  <c r="AJ104" i="1"/>
  <c r="AF104" i="1"/>
  <c r="AI104" i="1"/>
  <c r="AH104" i="1"/>
  <c r="AG104" i="1"/>
  <c r="AI101" i="1"/>
  <c r="AF101" i="1"/>
  <c r="AJ98" i="1"/>
  <c r="AH98" i="1"/>
  <c r="M97" i="1"/>
  <c r="AH92" i="1"/>
  <c r="AF92" i="1"/>
  <c r="AI89" i="1"/>
  <c r="AH89" i="1"/>
  <c r="AJ86" i="1"/>
  <c r="AI86" i="1"/>
  <c r="AG86" i="1"/>
  <c r="AH86" i="1"/>
  <c r="AF86" i="1"/>
  <c r="AI83" i="1"/>
  <c r="AJ83" i="1"/>
  <c r="AH83" i="1"/>
  <c r="AG83" i="1"/>
  <c r="AF83" i="1"/>
  <c r="AH80" i="1"/>
  <c r="AF80" i="1"/>
  <c r="AJ77" i="1"/>
  <c r="AG77" i="1"/>
  <c r="AF77" i="1"/>
  <c r="AH74" i="1"/>
  <c r="AG74" i="1"/>
  <c r="AF74" i="1"/>
  <c r="AI71" i="1"/>
  <c r="AH71" i="1"/>
  <c r="AG71" i="1"/>
  <c r="AI68" i="1"/>
  <c r="AH68" i="1"/>
  <c r="AF65" i="1"/>
  <c r="AH65" i="1"/>
  <c r="AI62" i="1"/>
  <c r="AF62" i="1"/>
  <c r="AI59" i="1"/>
  <c r="AF59" i="1"/>
  <c r="AI56" i="1"/>
  <c r="AG56" i="1"/>
  <c r="AH56" i="1"/>
  <c r="AF56" i="1"/>
  <c r="AJ53" i="1"/>
  <c r="AF50" i="1"/>
  <c r="AG50" i="1"/>
  <c r="AH47" i="1"/>
  <c r="AI44" i="1"/>
  <c r="AH44" i="1"/>
  <c r="AG44" i="1"/>
  <c r="AF44" i="1"/>
  <c r="AJ38" i="1"/>
  <c r="AH38" i="1"/>
  <c r="AF38" i="1"/>
  <c r="AI35" i="1"/>
  <c r="AF35" i="1"/>
  <c r="AH35" i="1"/>
  <c r="AG35" i="1"/>
  <c r="AI32" i="1"/>
  <c r="AH29" i="1"/>
  <c r="AG29" i="1"/>
  <c r="AF29" i="1"/>
  <c r="AJ26" i="1"/>
  <c r="AI26" i="1"/>
  <c r="AH26" i="1"/>
  <c r="AG26" i="1"/>
  <c r="AF26" i="1"/>
  <c r="AG23" i="1"/>
  <c r="AH23" i="1"/>
  <c r="AF23" i="1"/>
  <c r="AJ20" i="1"/>
  <c r="AH20" i="1"/>
  <c r="AJ17" i="1"/>
  <c r="AH17" i="1"/>
  <c r="AF17" i="1"/>
  <c r="AG17" i="1"/>
  <c r="AH14" i="1"/>
  <c r="AG14" i="1"/>
  <c r="AF11" i="1"/>
  <c r="AF14" i="1"/>
  <c r="AI11" i="1"/>
  <c r="AJ11" i="1"/>
  <c r="AH11" i="1"/>
  <c r="AG11" i="1"/>
  <c r="AI125" i="1"/>
  <c r="M127" i="1"/>
  <c r="AI8" i="1"/>
  <c r="AK8" i="1"/>
  <c r="AH8" i="1"/>
  <c r="AG8" i="1"/>
  <c r="AF8" i="1"/>
  <c r="M61" i="1"/>
  <c r="S124" i="1"/>
  <c r="AO113" i="1"/>
  <c r="AA115" i="1"/>
  <c r="AO110" i="1"/>
  <c r="AA112" i="1"/>
  <c r="AF110" i="1"/>
  <c r="AO107" i="1"/>
  <c r="AP107" i="1"/>
  <c r="AN107" i="1"/>
  <c r="Y109" i="1"/>
  <c r="Y145" i="1" s="1"/>
  <c r="Z130" i="1" s="1"/>
  <c r="AM107" i="1"/>
  <c r="W109" i="1"/>
  <c r="W141" i="1" s="1"/>
  <c r="AL107" i="1"/>
  <c r="U109" i="1"/>
  <c r="AJ107" i="1"/>
  <c r="AK107" i="1"/>
  <c r="S109" i="1"/>
  <c r="AF107" i="1"/>
  <c r="AH107" i="1"/>
  <c r="AI107" i="1"/>
  <c r="AE107" i="1"/>
  <c r="AG107" i="1"/>
  <c r="M109" i="1"/>
  <c r="G109" i="1"/>
  <c r="I109" i="1"/>
  <c r="AM5" i="1"/>
  <c r="AL5" i="1"/>
  <c r="AK5" i="1"/>
  <c r="T7" i="1" s="1"/>
  <c r="AJ5" i="1"/>
  <c r="AH5" i="1"/>
  <c r="N7" i="1" s="1"/>
  <c r="AI5" i="1"/>
  <c r="P7" i="1" s="1"/>
  <c r="AG5" i="1"/>
  <c r="L7" i="1" s="1"/>
  <c r="AF5" i="1"/>
  <c r="J7" i="1" s="1"/>
  <c r="AE5" i="1"/>
  <c r="H7" i="1" s="1"/>
  <c r="H10" i="1" s="1"/>
  <c r="AC7" i="1"/>
  <c r="AP5" i="1"/>
  <c r="AD7" i="1" s="1"/>
  <c r="AD10" i="1" s="1"/>
  <c r="AD13" i="1" s="1"/>
  <c r="AD16" i="1" s="1"/>
  <c r="AD19" i="1" s="1"/>
  <c r="AD22" i="1" s="1"/>
  <c r="AD25" i="1" s="1"/>
  <c r="AD28" i="1" s="1"/>
  <c r="AD31" i="1" s="1"/>
  <c r="AD34" i="1" s="1"/>
  <c r="AO5" i="1"/>
  <c r="AB7" i="1" s="1"/>
  <c r="AB10" i="1" s="1"/>
  <c r="AB13" i="1" s="1"/>
  <c r="AB16" i="1" s="1"/>
  <c r="AB19" i="1" s="1"/>
  <c r="AB22" i="1" s="1"/>
  <c r="AB25" i="1" s="1"/>
  <c r="AN5" i="1"/>
  <c r="AA7" i="1"/>
  <c r="AA124" i="1"/>
  <c r="AC127" i="1"/>
  <c r="AC124" i="1"/>
  <c r="B14" i="1"/>
  <c r="B17" i="1" s="1"/>
  <c r="Y157" i="1"/>
  <c r="W157" i="1"/>
  <c r="G49" i="1"/>
  <c r="I37" i="1"/>
  <c r="M43" i="1"/>
  <c r="I49" i="1"/>
  <c r="G40" i="1"/>
  <c r="M55" i="1"/>
  <c r="G61" i="1"/>
  <c r="M64" i="1"/>
  <c r="I85" i="1"/>
  <c r="G94" i="1"/>
  <c r="O97" i="1"/>
  <c r="K109" i="1"/>
  <c r="I118" i="1"/>
  <c r="I124" i="1"/>
  <c r="G58" i="1"/>
  <c r="O67" i="1"/>
  <c r="K85" i="1"/>
  <c r="I82" i="1"/>
  <c r="M52" i="1"/>
  <c r="O76" i="1"/>
  <c r="I34" i="1"/>
  <c r="G55" i="1"/>
  <c r="G37" i="1"/>
  <c r="O49" i="1"/>
  <c r="M49" i="1"/>
  <c r="O55" i="1"/>
  <c r="G52" i="1"/>
  <c r="I61" i="1"/>
  <c r="K61" i="1"/>
  <c r="I67" i="1"/>
  <c r="O79" i="1"/>
  <c r="K91" i="1"/>
  <c r="M91" i="1"/>
  <c r="K94" i="1"/>
  <c r="O88" i="1"/>
  <c r="K97" i="1"/>
  <c r="O109" i="1"/>
  <c r="M112" i="1"/>
  <c r="K115" i="1"/>
  <c r="O121" i="1"/>
  <c r="M124" i="1"/>
  <c r="K58" i="1"/>
  <c r="I55" i="1"/>
  <c r="M67" i="1"/>
  <c r="K70" i="1"/>
  <c r="M73" i="1"/>
  <c r="O85" i="1"/>
  <c r="O94" i="1"/>
  <c r="K82" i="1"/>
  <c r="K88" i="1"/>
  <c r="M40" i="1"/>
  <c r="K40" i="1"/>
  <c r="M46" i="1"/>
  <c r="K46" i="1"/>
  <c r="G46" i="1"/>
  <c r="I52" i="1"/>
  <c r="O52" i="1"/>
  <c r="M76" i="1"/>
  <c r="M34" i="1"/>
  <c r="K55" i="1"/>
  <c r="K49" i="1"/>
  <c r="I73" i="1"/>
  <c r="O91" i="1"/>
  <c r="O82" i="1"/>
  <c r="I106" i="1"/>
  <c r="O115" i="1"/>
  <c r="K121" i="1"/>
  <c r="O103" i="1"/>
  <c r="G70" i="1"/>
  <c r="O73" i="1"/>
  <c r="M85" i="1"/>
  <c r="I88" i="1"/>
  <c r="I40" i="1"/>
  <c r="O40" i="1"/>
  <c r="I46" i="1"/>
  <c r="O46" i="1"/>
  <c r="K52" i="1"/>
  <c r="W145" i="1" l="1"/>
  <c r="X130" i="1" s="1"/>
  <c r="H13" i="1"/>
  <c r="H16" i="1" s="1"/>
  <c r="H19" i="1" s="1"/>
  <c r="H22" i="1" s="1"/>
  <c r="H25" i="1" s="1"/>
  <c r="S142" i="1"/>
  <c r="S143" i="1" s="1"/>
  <c r="S144" i="1" s="1"/>
  <c r="S145" i="1"/>
  <c r="S156" i="1" s="1"/>
  <c r="S158" i="1" s="1"/>
  <c r="M142" i="1"/>
  <c r="M143" i="1" s="1"/>
  <c r="M144" i="1" s="1"/>
  <c r="M145" i="1"/>
  <c r="M156" i="1" s="1"/>
  <c r="M158" i="1" s="1"/>
  <c r="AB28" i="1"/>
  <c r="AB31" i="1" s="1"/>
  <c r="AB34" i="1" s="1"/>
  <c r="AB37" i="1" s="1"/>
  <c r="AB40" i="1" s="1"/>
  <c r="AB43" i="1" s="1"/>
  <c r="AB46" i="1" s="1"/>
  <c r="AB49" i="1" s="1"/>
  <c r="AB52" i="1" s="1"/>
  <c r="AB55" i="1" s="1"/>
  <c r="AB58" i="1" s="1"/>
  <c r="AB61" i="1" s="1"/>
  <c r="AB64" i="1" s="1"/>
  <c r="J10" i="1"/>
  <c r="J13" i="1" s="1"/>
  <c r="J16" i="1" s="1"/>
  <c r="J19" i="1" s="1"/>
  <c r="J22" i="1" s="1"/>
  <c r="J25" i="1" s="1"/>
  <c r="N10" i="1"/>
  <c r="N13" i="1" s="1"/>
  <c r="N16" i="1" s="1"/>
  <c r="N19" i="1" s="1"/>
  <c r="N22" i="1" s="1"/>
  <c r="N25" i="1" s="1"/>
  <c r="N28" i="1" s="1"/>
  <c r="N31" i="1" s="1"/>
  <c r="L10" i="1"/>
  <c r="L13" i="1" s="1"/>
  <c r="L16" i="1" s="1"/>
  <c r="L19" i="1" s="1"/>
  <c r="L22" i="1" s="1"/>
  <c r="L25" i="1" s="1"/>
  <c r="T10" i="1"/>
  <c r="T13" i="1" s="1"/>
  <c r="T16" i="1" s="1"/>
  <c r="T19" i="1" s="1"/>
  <c r="T22" i="1" s="1"/>
  <c r="T25" i="1" s="1"/>
  <c r="P10" i="1"/>
  <c r="P13" i="1" s="1"/>
  <c r="P16" i="1" s="1"/>
  <c r="P19" i="1" s="1"/>
  <c r="P22" i="1" s="1"/>
  <c r="P25" i="1" s="1"/>
  <c r="Z7" i="1"/>
  <c r="Z10" i="1" s="1"/>
  <c r="Z13" i="1" s="1"/>
  <c r="Z16" i="1" s="1"/>
  <c r="Z19" i="1" s="1"/>
  <c r="Z22" i="1" s="1"/>
  <c r="Z25" i="1" s="1"/>
  <c r="X7" i="1"/>
  <c r="X10" i="1" s="1"/>
  <c r="X13" i="1" s="1"/>
  <c r="X16" i="1" s="1"/>
  <c r="X19" i="1" s="1"/>
  <c r="X22" i="1" s="1"/>
  <c r="X25" i="1" s="1"/>
  <c r="R7" i="1"/>
  <c r="R10" i="1" s="1"/>
  <c r="R13" i="1" s="1"/>
  <c r="R16" i="1" s="1"/>
  <c r="R19" i="1" s="1"/>
  <c r="R22" i="1" s="1"/>
  <c r="R25" i="1" s="1"/>
  <c r="V7" i="1"/>
  <c r="M140" i="1"/>
  <c r="M138" i="1"/>
  <c r="M136" i="1"/>
  <c r="M134" i="1"/>
  <c r="M132" i="1"/>
  <c r="M130" i="1"/>
  <c r="M141" i="1"/>
  <c r="M139" i="1"/>
  <c r="M137" i="1"/>
  <c r="M135" i="1"/>
  <c r="M133" i="1"/>
  <c r="M131" i="1"/>
  <c r="AC142" i="1"/>
  <c r="AC143" i="1" s="1"/>
  <c r="AC140" i="1"/>
  <c r="AC138" i="1"/>
  <c r="AC136" i="1"/>
  <c r="AC134" i="1"/>
  <c r="AC132" i="1"/>
  <c r="AC130" i="1"/>
  <c r="AC141" i="1"/>
  <c r="AC139" i="1"/>
  <c r="AC137" i="1"/>
  <c r="AC135" i="1"/>
  <c r="AC133" i="1"/>
  <c r="AC131" i="1"/>
  <c r="Y138" i="1"/>
  <c r="Y134" i="1"/>
  <c r="Y130" i="1"/>
  <c r="W137" i="1"/>
  <c r="W133" i="1"/>
  <c r="S139" i="1"/>
  <c r="S135" i="1"/>
  <c r="S131" i="1"/>
  <c r="Y139" i="1"/>
  <c r="Y135" i="1"/>
  <c r="Y131" i="1"/>
  <c r="W140" i="1"/>
  <c r="W136" i="1"/>
  <c r="W132" i="1"/>
  <c r="S138" i="1"/>
  <c r="S134" i="1"/>
  <c r="S130" i="1"/>
  <c r="AA141" i="1"/>
  <c r="AA139" i="1"/>
  <c r="AA137" i="1"/>
  <c r="AA135" i="1"/>
  <c r="AA133" i="1"/>
  <c r="AA131" i="1"/>
  <c r="AA142" i="1"/>
  <c r="AA143" i="1" s="1"/>
  <c r="AA140" i="1"/>
  <c r="AA138" i="1"/>
  <c r="AA136" i="1"/>
  <c r="AA134" i="1"/>
  <c r="AA132" i="1"/>
  <c r="AA130" i="1"/>
  <c r="Y140" i="1"/>
  <c r="Y136" i="1"/>
  <c r="Y132" i="1"/>
  <c r="W139" i="1"/>
  <c r="W135" i="1"/>
  <c r="W131" i="1"/>
  <c r="S137" i="1"/>
  <c r="S133" i="1"/>
  <c r="Y141" i="1"/>
  <c r="Y137" i="1"/>
  <c r="Y133" i="1"/>
  <c r="W142" i="1"/>
  <c r="W143" i="1" s="1"/>
  <c r="W138" i="1"/>
  <c r="W134" i="1"/>
  <c r="W130" i="1"/>
  <c r="S140" i="1"/>
  <c r="S136" i="1"/>
  <c r="S132" i="1"/>
  <c r="S141" i="1"/>
  <c r="Y142" i="1"/>
  <c r="Y143" i="1" s="1"/>
  <c r="B11" i="7"/>
  <c r="Y158" i="1"/>
  <c r="W158" i="1"/>
  <c r="P6" i="2"/>
  <c r="AD37" i="1"/>
  <c r="AD40" i="1" s="1"/>
  <c r="AD43" i="1" s="1"/>
  <c r="AD46" i="1" s="1"/>
  <c r="AD49" i="1" s="1"/>
  <c r="AD52" i="1" s="1"/>
  <c r="AD55" i="1" s="1"/>
  <c r="AD58" i="1" s="1"/>
  <c r="AD61" i="1" s="1"/>
  <c r="AD64" i="1" s="1"/>
  <c r="AA145" i="1"/>
  <c r="AB130" i="1" s="1"/>
  <c r="AC145" i="1"/>
  <c r="AD130" i="1" s="1"/>
  <c r="B20" i="1"/>
  <c r="B13" i="7"/>
  <c r="O6" i="2" l="1"/>
  <c r="AD8" i="2" s="1"/>
  <c r="T130" i="1"/>
  <c r="N130" i="1"/>
  <c r="V10" i="1"/>
  <c r="V13" i="1" s="1"/>
  <c r="V16" i="1" s="1"/>
  <c r="V19" i="1" s="1"/>
  <c r="V22" i="1" s="1"/>
  <c r="V25" i="1" s="1"/>
  <c r="V28" i="1" s="1"/>
  <c r="V31" i="1" s="1"/>
  <c r="V34" i="1" s="1"/>
  <c r="H28" i="1"/>
  <c r="Z28" i="1"/>
  <c r="P28" i="1"/>
  <c r="N34" i="1"/>
  <c r="N37" i="1" s="1"/>
  <c r="X28" i="1"/>
  <c r="T28" i="1"/>
  <c r="R28" i="1"/>
  <c r="J28" i="1"/>
  <c r="L28" i="1"/>
  <c r="Y156" i="1"/>
  <c r="Y144" i="1" s="1"/>
  <c r="W156" i="1"/>
  <c r="W144" i="1" s="1"/>
  <c r="AA158" i="1"/>
  <c r="AA156" i="1"/>
  <c r="AA144" i="1" s="1"/>
  <c r="AC158" i="1"/>
  <c r="AC156" i="1"/>
  <c r="AC144" i="1" s="1"/>
  <c r="AE8" i="2"/>
  <c r="P9" i="2"/>
  <c r="AD67" i="1"/>
  <c r="AD70" i="1" s="1"/>
  <c r="AD73" i="1" s="1"/>
  <c r="AD76" i="1" s="1"/>
  <c r="AD79" i="1" s="1"/>
  <c r="AD82" i="1" s="1"/>
  <c r="AD85" i="1" s="1"/>
  <c r="AD88" i="1" s="1"/>
  <c r="AD91" i="1" s="1"/>
  <c r="AD94" i="1" s="1"/>
  <c r="AB67" i="1"/>
  <c r="AB70" i="1" s="1"/>
  <c r="AB73" i="1" s="1"/>
  <c r="AB76" i="1" s="1"/>
  <c r="AB79" i="1" s="1"/>
  <c r="AB82" i="1" s="1"/>
  <c r="AB85" i="1" s="1"/>
  <c r="AB88" i="1" s="1"/>
  <c r="AB91" i="1" s="1"/>
  <c r="AB94" i="1" s="1"/>
  <c r="O9" i="2"/>
  <c r="B23" i="1"/>
  <c r="B15" i="7"/>
  <c r="H6" i="2" l="1"/>
  <c r="W8" i="2" s="1"/>
  <c r="L6" i="2"/>
  <c r="AA8" i="2" s="1"/>
  <c r="V37" i="1"/>
  <c r="V40" i="1" s="1"/>
  <c r="T31" i="1"/>
  <c r="T34" i="1" s="1"/>
  <c r="L31" i="1"/>
  <c r="L34" i="1" s="1"/>
  <c r="R31" i="1"/>
  <c r="R34" i="1" s="1"/>
  <c r="X31" i="1"/>
  <c r="X34" i="1" s="1"/>
  <c r="Z31" i="1"/>
  <c r="Z34" i="1" s="1"/>
  <c r="J31" i="1"/>
  <c r="J34" i="1" s="1"/>
  <c r="P31" i="1"/>
  <c r="P34" i="1" s="1"/>
  <c r="H31" i="1"/>
  <c r="H34" i="1" s="1"/>
  <c r="AE11" i="2"/>
  <c r="AD11" i="2"/>
  <c r="AD97" i="1"/>
  <c r="AD100" i="1" s="1"/>
  <c r="AD103" i="1" s="1"/>
  <c r="AD106" i="1" s="1"/>
  <c r="AD109" i="1" s="1"/>
  <c r="AD112" i="1" s="1"/>
  <c r="AD115" i="1" s="1"/>
  <c r="AD118" i="1" s="1"/>
  <c r="AD121" i="1" s="1"/>
  <c r="AD124" i="1" s="1"/>
  <c r="P12" i="2"/>
  <c r="AB97" i="1"/>
  <c r="AB100" i="1" s="1"/>
  <c r="AB103" i="1" s="1"/>
  <c r="AB106" i="1" s="1"/>
  <c r="AB109" i="1" s="1"/>
  <c r="AB112" i="1" s="1"/>
  <c r="AB115" i="1" s="1"/>
  <c r="AB118" i="1" s="1"/>
  <c r="AB121" i="1" s="1"/>
  <c r="AB124" i="1" s="1"/>
  <c r="O12" i="2"/>
  <c r="B26" i="1"/>
  <c r="B17" i="7"/>
  <c r="N40" i="1"/>
  <c r="N43" i="1" s="1"/>
  <c r="N46" i="1" s="1"/>
  <c r="N49" i="1" s="1"/>
  <c r="N52" i="1" s="1"/>
  <c r="N55" i="1" s="1"/>
  <c r="N58" i="1" s="1"/>
  <c r="N61" i="1" s="1"/>
  <c r="N64" i="1" s="1"/>
  <c r="H37" i="1" l="1"/>
  <c r="H40" i="1" s="1"/>
  <c r="E6" i="2"/>
  <c r="J37" i="1"/>
  <c r="J40" i="1" s="1"/>
  <c r="F6" i="2"/>
  <c r="U8" i="2" s="1"/>
  <c r="X37" i="1"/>
  <c r="X40" i="1" s="1"/>
  <c r="X43" i="1" s="1"/>
  <c r="X46" i="1" s="1"/>
  <c r="X49" i="1" s="1"/>
  <c r="X52" i="1" s="1"/>
  <c r="X55" i="1" s="1"/>
  <c r="X58" i="1" s="1"/>
  <c r="X61" i="1" s="1"/>
  <c r="X64" i="1" s="1"/>
  <c r="M9" i="2" s="1"/>
  <c r="AB11" i="2" s="1"/>
  <c r="M6" i="2"/>
  <c r="AB8" i="2" s="1"/>
  <c r="G6" i="2"/>
  <c r="V8" i="2" s="1"/>
  <c r="L37" i="1"/>
  <c r="L40" i="1" s="1"/>
  <c r="P37" i="1"/>
  <c r="P40" i="1" s="1"/>
  <c r="I6" i="2"/>
  <c r="X8" i="2" s="1"/>
  <c r="N6" i="2"/>
  <c r="AC8" i="2" s="1"/>
  <c r="Z37" i="1"/>
  <c r="Z40" i="1" s="1"/>
  <c r="Z43" i="1" s="1"/>
  <c r="Z46" i="1" s="1"/>
  <c r="Z49" i="1" s="1"/>
  <c r="Z52" i="1" s="1"/>
  <c r="Z55" i="1" s="1"/>
  <c r="Z58" i="1" s="1"/>
  <c r="Z61" i="1" s="1"/>
  <c r="Z64" i="1" s="1"/>
  <c r="J6" i="2"/>
  <c r="R37" i="1"/>
  <c r="R40" i="1" s="1"/>
  <c r="T37" i="1"/>
  <c r="T40" i="1" s="1"/>
  <c r="T43" i="1" s="1"/>
  <c r="T46" i="1" s="1"/>
  <c r="T49" i="1" s="1"/>
  <c r="T52" i="1" s="1"/>
  <c r="T55" i="1" s="1"/>
  <c r="T58" i="1" s="1"/>
  <c r="T61" i="1" s="1"/>
  <c r="T64" i="1" s="1"/>
  <c r="K9" i="2" s="1"/>
  <c r="Z11" i="2" s="1"/>
  <c r="K6" i="2"/>
  <c r="Z8" i="2" s="1"/>
  <c r="AD14" i="2"/>
  <c r="AE14" i="2"/>
  <c r="AB127" i="1"/>
  <c r="O15" i="2"/>
  <c r="AD127" i="1"/>
  <c r="P15" i="2"/>
  <c r="H9" i="2"/>
  <c r="N67" i="1"/>
  <c r="B29" i="1"/>
  <c r="B19" i="7"/>
  <c r="X67" i="1" l="1"/>
  <c r="X70" i="1" s="1"/>
  <c r="X73" i="1" s="1"/>
  <c r="X76" i="1" s="1"/>
  <c r="X79" i="1" s="1"/>
  <c r="X82" i="1" s="1"/>
  <c r="X85" i="1" s="1"/>
  <c r="X88" i="1" s="1"/>
  <c r="X91" i="1" s="1"/>
  <c r="X94" i="1" s="1"/>
  <c r="X97" i="1" s="1"/>
  <c r="X100" i="1" s="1"/>
  <c r="X103" i="1" s="1"/>
  <c r="X106" i="1" s="1"/>
  <c r="X109" i="1" s="1"/>
  <c r="X112" i="1" s="1"/>
  <c r="X115" i="1" s="1"/>
  <c r="X118" i="1" s="1"/>
  <c r="X121" i="1" s="1"/>
  <c r="X124" i="1" s="1"/>
  <c r="X127" i="1" s="1"/>
  <c r="X159" i="1" s="1"/>
  <c r="X161" i="1" s="1"/>
  <c r="X6" i="2"/>
  <c r="AB6" i="2"/>
  <c r="Y6" i="2"/>
  <c r="Z6" i="2"/>
  <c r="AA6" i="2"/>
  <c r="Y8" i="2"/>
  <c r="V6" i="2"/>
  <c r="AC6" i="2"/>
  <c r="U6" i="2"/>
  <c r="AD6" i="2"/>
  <c r="W6" i="2"/>
  <c r="T6" i="2"/>
  <c r="T67" i="1"/>
  <c r="T70" i="1" s="1"/>
  <c r="T73" i="1" s="1"/>
  <c r="T76" i="1" s="1"/>
  <c r="T79" i="1" s="1"/>
  <c r="T82" i="1" s="1"/>
  <c r="T85" i="1" s="1"/>
  <c r="T88" i="1" s="1"/>
  <c r="T91" i="1" s="1"/>
  <c r="T94" i="1" s="1"/>
  <c r="K12" i="2" s="1"/>
  <c r="Z14" i="2" s="1"/>
  <c r="Z67" i="1"/>
  <c r="Z70" i="1" s="1"/>
  <c r="Z73" i="1" s="1"/>
  <c r="Z76" i="1" s="1"/>
  <c r="Z79" i="1" s="1"/>
  <c r="Z82" i="1" s="1"/>
  <c r="Z85" i="1" s="1"/>
  <c r="Z88" i="1" s="1"/>
  <c r="Z91" i="1" s="1"/>
  <c r="Z94" i="1" s="1"/>
  <c r="N9" i="2"/>
  <c r="AC11" i="2" s="1"/>
  <c r="AE6" i="2"/>
  <c r="T8" i="2"/>
  <c r="AE17" i="2"/>
  <c r="AD17" i="2"/>
  <c r="P21" i="2"/>
  <c r="P18" i="2"/>
  <c r="O18" i="2"/>
  <c r="O21" i="2"/>
  <c r="N70" i="1"/>
  <c r="N73" i="1" s="1"/>
  <c r="N76" i="1" s="1"/>
  <c r="N79" i="1" s="1"/>
  <c r="N82" i="1" s="1"/>
  <c r="N85" i="1" s="1"/>
  <c r="N88" i="1" s="1"/>
  <c r="N91" i="1" s="1"/>
  <c r="N94" i="1" s="1"/>
  <c r="B32" i="1"/>
  <c r="B21" i="7"/>
  <c r="W11" i="2"/>
  <c r="M12" i="2" l="1"/>
  <c r="AB14" i="2" s="1"/>
  <c r="T97" i="1"/>
  <c r="T100" i="1" s="1"/>
  <c r="T103" i="1" s="1"/>
  <c r="T106" i="1" s="1"/>
  <c r="T109" i="1" s="1"/>
  <c r="T112" i="1" s="1"/>
  <c r="T115" i="1" s="1"/>
  <c r="T118" i="1" s="1"/>
  <c r="T121" i="1" s="1"/>
  <c r="T124" i="1" s="1"/>
  <c r="T127" i="1" s="1"/>
  <c r="T159" i="1" s="1"/>
  <c r="T161" i="1" s="1"/>
  <c r="E36" i="2"/>
  <c r="E32" i="2"/>
  <c r="E35" i="2"/>
  <c r="F27" i="2"/>
  <c r="F37" i="2"/>
  <c r="F32" i="2"/>
  <c r="E27" i="2"/>
  <c r="F30" i="2"/>
  <c r="F35" i="2"/>
  <c r="F33" i="2"/>
  <c r="E37" i="2"/>
  <c r="E33" i="2"/>
  <c r="F38" i="2"/>
  <c r="E34" i="2"/>
  <c r="F34" i="2"/>
  <c r="E38" i="2"/>
  <c r="F28" i="2"/>
  <c r="E31" i="2"/>
  <c r="E28" i="2"/>
  <c r="E30" i="2"/>
  <c r="F29" i="2"/>
  <c r="E29" i="2"/>
  <c r="F36" i="2"/>
  <c r="F31" i="2"/>
  <c r="Z97" i="1"/>
  <c r="Z100" i="1" s="1"/>
  <c r="Z103" i="1" s="1"/>
  <c r="Z106" i="1" s="1"/>
  <c r="Z109" i="1" s="1"/>
  <c r="Z112" i="1" s="1"/>
  <c r="Z115" i="1" s="1"/>
  <c r="Z118" i="1" s="1"/>
  <c r="Z121" i="1" s="1"/>
  <c r="Z124" i="1" s="1"/>
  <c r="N12" i="2"/>
  <c r="AC14" i="2" s="1"/>
  <c r="AD20" i="2"/>
  <c r="AE23" i="2"/>
  <c r="AD23" i="2"/>
  <c r="AE20" i="2"/>
  <c r="M21" i="2"/>
  <c r="M18" i="2"/>
  <c r="H12" i="2"/>
  <c r="N97" i="1"/>
  <c r="M15" i="2"/>
  <c r="B35" i="1"/>
  <c r="B23" i="7"/>
  <c r="K15" i="2" l="1"/>
  <c r="Z17" i="2" s="1"/>
  <c r="K18" i="2"/>
  <c r="E11" i="11"/>
  <c r="F11" i="11" s="1"/>
  <c r="S128" i="1"/>
  <c r="K21" i="2"/>
  <c r="Z23" i="2" s="1"/>
  <c r="Z127" i="1"/>
  <c r="N15" i="2"/>
  <c r="AC17" i="2" s="1"/>
  <c r="AB23" i="2"/>
  <c r="N100" i="1"/>
  <c r="N103" i="1" s="1"/>
  <c r="N106" i="1" s="1"/>
  <c r="N109" i="1" s="1"/>
  <c r="N112" i="1" s="1"/>
  <c r="N115" i="1" s="1"/>
  <c r="B38" i="1"/>
  <c r="B25" i="7"/>
  <c r="AB17" i="2"/>
  <c r="W14" i="2"/>
  <c r="Z159" i="1" l="1"/>
  <c r="Z161" i="1" s="1"/>
  <c r="N18" i="2"/>
  <c r="AC20" i="2" s="1"/>
  <c r="N21" i="2"/>
  <c r="AC23" i="2" s="1"/>
  <c r="N118" i="1"/>
  <c r="N121" i="1" s="1"/>
  <c r="N124" i="1" s="1"/>
  <c r="Z20" i="2"/>
  <c r="B41" i="1"/>
  <c r="B27" i="7"/>
  <c r="AB20" i="2"/>
  <c r="N127" i="1" l="1"/>
  <c r="H15" i="2"/>
  <c r="B44" i="1"/>
  <c r="B29" i="7"/>
  <c r="N159" i="1" l="1"/>
  <c r="N161" i="1" s="1"/>
  <c r="M128" i="1"/>
  <c r="W17" i="2"/>
  <c r="H21" i="2"/>
  <c r="E6" i="11"/>
  <c r="F6" i="11" s="1"/>
  <c r="H18" i="2"/>
  <c r="W20" i="2" s="1"/>
  <c r="B47" i="1"/>
  <c r="B31" i="7"/>
  <c r="W23" i="2" l="1"/>
  <c r="B50" i="1"/>
  <c r="B33" i="7"/>
  <c r="B53" i="1" l="1"/>
  <c r="B35" i="7"/>
  <c r="B56" i="1" l="1"/>
  <c r="B37" i="7"/>
  <c r="B59" i="1" l="1"/>
  <c r="B39" i="7"/>
  <c r="B62" i="1" l="1"/>
  <c r="B41" i="7"/>
  <c r="B65" i="1" l="1"/>
  <c r="B43" i="7"/>
  <c r="B68" i="1" l="1"/>
  <c r="B45" i="7"/>
  <c r="B71" i="1" l="1"/>
  <c r="B47" i="7"/>
  <c r="B74" i="1" l="1"/>
  <c r="B49" i="7"/>
  <c r="B77" i="1" l="1"/>
  <c r="B51" i="7"/>
  <c r="B80" i="1" l="1"/>
  <c r="B53" i="7"/>
  <c r="B83" i="1" l="1"/>
  <c r="B55" i="7"/>
  <c r="B86" i="1" l="1"/>
  <c r="B57" i="7"/>
  <c r="B89" i="1" l="1"/>
  <c r="B59" i="7"/>
  <c r="B92" i="1" l="1"/>
  <c r="B61" i="7"/>
  <c r="B95" i="1" l="1"/>
  <c r="B63" i="7"/>
  <c r="B98" i="1" l="1"/>
  <c r="B65" i="7"/>
  <c r="B101" i="1" l="1"/>
  <c r="B67" i="7"/>
  <c r="B104" i="1" l="1"/>
  <c r="B69" i="7"/>
  <c r="B107" i="1" l="1"/>
  <c r="B71" i="7"/>
  <c r="B110" i="1" l="1"/>
  <c r="B73" i="7"/>
  <c r="B113" i="1" l="1"/>
  <c r="B75" i="7"/>
  <c r="B116" i="1" l="1"/>
  <c r="B77" i="7"/>
  <c r="B119" i="1" l="1"/>
  <c r="B79" i="7"/>
  <c r="B122" i="1" l="1"/>
  <c r="B125" i="1" s="1"/>
  <c r="B81" i="7"/>
  <c r="B83" i="7" l="1"/>
  <c r="B85" i="7" l="1"/>
  <c r="Q42" i="1"/>
  <c r="AF43" i="1" s="1"/>
  <c r="I43" i="1" l="1"/>
  <c r="AI43" i="1"/>
  <c r="AG43" i="1"/>
  <c r="AJ43" i="1"/>
  <c r="Q43" i="1" s="1"/>
  <c r="Q136" i="1" s="1"/>
  <c r="AL43" i="1"/>
  <c r="Q145" i="1"/>
  <c r="Q135" i="1"/>
  <c r="Q148" i="1"/>
  <c r="Q157" i="1" s="1"/>
  <c r="AE43" i="1"/>
  <c r="Q133" i="1"/>
  <c r="Q137" i="1"/>
  <c r="Q132" i="1"/>
  <c r="Q134" i="1" l="1"/>
  <c r="Q139" i="1"/>
  <c r="Q141" i="1"/>
  <c r="Q131" i="1"/>
  <c r="Q140" i="1"/>
  <c r="Q130" i="1"/>
  <c r="Q138" i="1"/>
  <c r="Q142" i="1"/>
  <c r="Q143" i="1" s="1"/>
  <c r="Q144" i="1" s="1"/>
  <c r="AF41" i="1"/>
  <c r="J43" i="1" s="1"/>
  <c r="J46" i="1" s="1"/>
  <c r="J49" i="1" s="1"/>
  <c r="J52" i="1" s="1"/>
  <c r="J55" i="1" s="1"/>
  <c r="J58" i="1" s="1"/>
  <c r="J61" i="1" s="1"/>
  <c r="J64" i="1" s="1"/>
  <c r="J67" i="1" s="1"/>
  <c r="J70" i="1" s="1"/>
  <c r="J73" i="1" s="1"/>
  <c r="J76" i="1" s="1"/>
  <c r="J79" i="1" s="1"/>
  <c r="J82" i="1" s="1"/>
  <c r="J85" i="1" s="1"/>
  <c r="J88" i="1" s="1"/>
  <c r="J91" i="1" s="1"/>
  <c r="J94" i="1" s="1"/>
  <c r="AJ41" i="1"/>
  <c r="R43" i="1" s="1"/>
  <c r="R46" i="1" s="1"/>
  <c r="R49" i="1" s="1"/>
  <c r="R52" i="1" s="1"/>
  <c r="R55" i="1" s="1"/>
  <c r="R58" i="1" s="1"/>
  <c r="R61" i="1" s="1"/>
  <c r="R64" i="1" s="1"/>
  <c r="K43" i="1"/>
  <c r="AG41" i="1"/>
  <c r="L43" i="1" s="1"/>
  <c r="L46" i="1" s="1"/>
  <c r="L49" i="1" s="1"/>
  <c r="L52" i="1" s="1"/>
  <c r="L55" i="1" s="1"/>
  <c r="L58" i="1" s="1"/>
  <c r="L61" i="1" s="1"/>
  <c r="L64" i="1" s="1"/>
  <c r="R130" i="1"/>
  <c r="Q156" i="1"/>
  <c r="Q158" i="1" s="1"/>
  <c r="O43" i="1"/>
  <c r="AI41" i="1"/>
  <c r="P43" i="1" s="1"/>
  <c r="P46" i="1" s="1"/>
  <c r="P49" i="1" s="1"/>
  <c r="P52" i="1" s="1"/>
  <c r="P55" i="1" s="1"/>
  <c r="P58" i="1" s="1"/>
  <c r="P61" i="1" s="1"/>
  <c r="P64" i="1" s="1"/>
  <c r="AL41" i="1"/>
  <c r="V43" i="1" s="1"/>
  <c r="V46" i="1" s="1"/>
  <c r="V49" i="1" s="1"/>
  <c r="V52" i="1" s="1"/>
  <c r="V55" i="1" s="1"/>
  <c r="V58" i="1" s="1"/>
  <c r="V61" i="1" s="1"/>
  <c r="V64" i="1" s="1"/>
  <c r="U43" i="1"/>
  <c r="AE41" i="1"/>
  <c r="H43" i="1" s="1"/>
  <c r="H46" i="1" s="1"/>
  <c r="H49" i="1" s="1"/>
  <c r="H52" i="1" s="1"/>
  <c r="H55" i="1" s="1"/>
  <c r="H58" i="1" s="1"/>
  <c r="H61" i="1" s="1"/>
  <c r="H64" i="1" s="1"/>
  <c r="G43" i="1"/>
  <c r="I138" i="1"/>
  <c r="I135" i="1"/>
  <c r="I140" i="1"/>
  <c r="I136" i="1"/>
  <c r="I137" i="1"/>
  <c r="I139" i="1"/>
  <c r="I130" i="1"/>
  <c r="I142" i="1"/>
  <c r="I143" i="1" s="1"/>
  <c r="I144" i="1" s="1"/>
  <c r="I145" i="1"/>
  <c r="I134" i="1"/>
  <c r="I131" i="1"/>
  <c r="I141" i="1"/>
  <c r="I133" i="1"/>
  <c r="I132" i="1"/>
  <c r="F9" i="2" l="1"/>
  <c r="O130" i="1"/>
  <c r="O141" i="1"/>
  <c r="O134" i="1"/>
  <c r="O139" i="1"/>
  <c r="O138" i="1"/>
  <c r="O140" i="1"/>
  <c r="O133" i="1"/>
  <c r="O142" i="1"/>
  <c r="O143" i="1" s="1"/>
  <c r="O145" i="1"/>
  <c r="O135" i="1"/>
  <c r="O131" i="1"/>
  <c r="O137" i="1"/>
  <c r="O132" i="1"/>
  <c r="O136" i="1"/>
  <c r="J130" i="1"/>
  <c r="I156" i="1"/>
  <c r="I158" i="1" s="1"/>
  <c r="G139" i="1"/>
  <c r="G132" i="1"/>
  <c r="G131" i="1"/>
  <c r="G136" i="1"/>
  <c r="G130" i="1"/>
  <c r="G140" i="1"/>
  <c r="G145" i="1"/>
  <c r="G133" i="1"/>
  <c r="G135" i="1"/>
  <c r="G134" i="1"/>
  <c r="G137" i="1"/>
  <c r="G138" i="1"/>
  <c r="G142" i="1"/>
  <c r="G143" i="1" s="1"/>
  <c r="G144" i="1" s="1"/>
  <c r="G141" i="1"/>
  <c r="G9" i="2"/>
  <c r="L67" i="1"/>
  <c r="L70" i="1" s="1"/>
  <c r="L73" i="1" s="1"/>
  <c r="L76" i="1" s="1"/>
  <c r="L79" i="1" s="1"/>
  <c r="L82" i="1" s="1"/>
  <c r="L85" i="1" s="1"/>
  <c r="L88" i="1" s="1"/>
  <c r="L91" i="1" s="1"/>
  <c r="L94" i="1" s="1"/>
  <c r="E9" i="2"/>
  <c r="H67" i="1"/>
  <c r="H70" i="1" s="1"/>
  <c r="H73" i="1" s="1"/>
  <c r="H76" i="1" s="1"/>
  <c r="H79" i="1" s="1"/>
  <c r="H82" i="1" s="1"/>
  <c r="H85" i="1" s="1"/>
  <c r="H88" i="1" s="1"/>
  <c r="H91" i="1" s="1"/>
  <c r="H94" i="1" s="1"/>
  <c r="K145" i="1"/>
  <c r="K134" i="1"/>
  <c r="K136" i="1"/>
  <c r="K132" i="1"/>
  <c r="K131" i="1"/>
  <c r="K130" i="1"/>
  <c r="K140" i="1"/>
  <c r="K133" i="1"/>
  <c r="K135" i="1"/>
  <c r="K137" i="1"/>
  <c r="K139" i="1"/>
  <c r="K141" i="1"/>
  <c r="K142" i="1"/>
  <c r="K143" i="1" s="1"/>
  <c r="K144" i="1" s="1"/>
  <c r="K138" i="1"/>
  <c r="U138" i="1"/>
  <c r="U145" i="1"/>
  <c r="U137" i="1"/>
  <c r="U141" i="1"/>
  <c r="U131" i="1"/>
  <c r="U132" i="1"/>
  <c r="U135" i="1"/>
  <c r="U136" i="1"/>
  <c r="U139" i="1"/>
  <c r="U134" i="1"/>
  <c r="U140" i="1"/>
  <c r="U133" i="1"/>
  <c r="U142" i="1"/>
  <c r="U143" i="1" s="1"/>
  <c r="U144" i="1" s="1"/>
  <c r="U130" i="1"/>
  <c r="R67" i="1"/>
  <c r="R70" i="1" s="1"/>
  <c r="R73" i="1" s="1"/>
  <c r="R76" i="1" s="1"/>
  <c r="R79" i="1" s="1"/>
  <c r="R82" i="1" s="1"/>
  <c r="R85" i="1" s="1"/>
  <c r="R88" i="1" s="1"/>
  <c r="R91" i="1" s="1"/>
  <c r="R94" i="1" s="1"/>
  <c r="J9" i="2"/>
  <c r="V67" i="1"/>
  <c r="V70" i="1" s="1"/>
  <c r="V73" i="1" s="1"/>
  <c r="V76" i="1" s="1"/>
  <c r="V79" i="1" s="1"/>
  <c r="V82" i="1" s="1"/>
  <c r="V85" i="1" s="1"/>
  <c r="V88" i="1" s="1"/>
  <c r="V91" i="1" s="1"/>
  <c r="V94" i="1" s="1"/>
  <c r="L9" i="2"/>
  <c r="U11" i="2"/>
  <c r="I9" i="2"/>
  <c r="P67" i="1"/>
  <c r="P70" i="1" s="1"/>
  <c r="P73" i="1" s="1"/>
  <c r="P76" i="1" s="1"/>
  <c r="P79" i="1" s="1"/>
  <c r="P82" i="1" s="1"/>
  <c r="P85" i="1" s="1"/>
  <c r="P88" i="1" s="1"/>
  <c r="P91" i="1" s="1"/>
  <c r="P94" i="1" s="1"/>
  <c r="J97" i="1"/>
  <c r="J100" i="1" s="1"/>
  <c r="J103" i="1" s="1"/>
  <c r="J106" i="1" s="1"/>
  <c r="J109" i="1" s="1"/>
  <c r="J112" i="1" s="1"/>
  <c r="J115" i="1" s="1"/>
  <c r="J118" i="1" s="1"/>
  <c r="J121" i="1" s="1"/>
  <c r="J124" i="1" s="1"/>
  <c r="F12" i="2"/>
  <c r="U9" i="2" l="1"/>
  <c r="I12" i="2"/>
  <c r="P97" i="1"/>
  <c r="P100" i="1" s="1"/>
  <c r="P103" i="1" s="1"/>
  <c r="P106" i="1" s="1"/>
  <c r="P109" i="1" s="1"/>
  <c r="P112" i="1" s="1"/>
  <c r="P115" i="1" s="1"/>
  <c r="P118" i="1" s="1"/>
  <c r="P121" i="1" s="1"/>
  <c r="P124" i="1" s="1"/>
  <c r="L12" i="2"/>
  <c r="V97" i="1"/>
  <c r="V100" i="1" s="1"/>
  <c r="V103" i="1" s="1"/>
  <c r="V106" i="1" s="1"/>
  <c r="V109" i="1" s="1"/>
  <c r="V112" i="1" s="1"/>
  <c r="V115" i="1" s="1"/>
  <c r="V118" i="1" s="1"/>
  <c r="V121" i="1" s="1"/>
  <c r="V124" i="1" s="1"/>
  <c r="L97" i="1"/>
  <c r="L100" i="1" s="1"/>
  <c r="L103" i="1" s="1"/>
  <c r="L106" i="1" s="1"/>
  <c r="L109" i="1" s="1"/>
  <c r="L112" i="1" s="1"/>
  <c r="L115" i="1" s="1"/>
  <c r="L118" i="1" s="1"/>
  <c r="L121" i="1" s="1"/>
  <c r="L124" i="1" s="1"/>
  <c r="G12" i="2"/>
  <c r="U14" i="2"/>
  <c r="Y11" i="2"/>
  <c r="Y9" i="2"/>
  <c r="F15" i="2"/>
  <c r="J127" i="1"/>
  <c r="R97" i="1"/>
  <c r="R100" i="1" s="1"/>
  <c r="R103" i="1" s="1"/>
  <c r="R106" i="1" s="1"/>
  <c r="R109" i="1" s="1"/>
  <c r="R112" i="1" s="1"/>
  <c r="R115" i="1" s="1"/>
  <c r="R118" i="1" s="1"/>
  <c r="R121" i="1" s="1"/>
  <c r="R124" i="1" s="1"/>
  <c r="J12" i="2"/>
  <c r="V11" i="2"/>
  <c r="V9" i="2"/>
  <c r="H130" i="1"/>
  <c r="G156" i="1"/>
  <c r="G158" i="1" s="1"/>
  <c r="X11" i="2"/>
  <c r="X9" i="2"/>
  <c r="K156" i="1"/>
  <c r="K158" i="1" s="1"/>
  <c r="L130" i="1"/>
  <c r="AA9" i="2"/>
  <c r="AA11" i="2"/>
  <c r="U156" i="1"/>
  <c r="U158" i="1" s="1"/>
  <c r="V130" i="1"/>
  <c r="E12" i="2"/>
  <c r="H97" i="1"/>
  <c r="H100" i="1" s="1"/>
  <c r="H103" i="1" s="1"/>
  <c r="H106" i="1" s="1"/>
  <c r="H109" i="1" s="1"/>
  <c r="H112" i="1" s="1"/>
  <c r="H115" i="1" s="1"/>
  <c r="H118" i="1" s="1"/>
  <c r="H121" i="1" s="1"/>
  <c r="H124" i="1" s="1"/>
  <c r="AC9" i="2"/>
  <c r="AE9" i="2"/>
  <c r="AD9" i="2"/>
  <c r="Z9" i="2"/>
  <c r="T9" i="2"/>
  <c r="AB9" i="2"/>
  <c r="W9" i="2"/>
  <c r="T11" i="2"/>
  <c r="P130" i="1"/>
  <c r="O156" i="1"/>
  <c r="U12" i="2" l="1"/>
  <c r="O158" i="1"/>
  <c r="O144" i="1"/>
  <c r="Y12" i="2"/>
  <c r="Y14" i="2"/>
  <c r="V12" i="2"/>
  <c r="V14" i="2"/>
  <c r="J15" i="2"/>
  <c r="R127" i="1"/>
  <c r="L127" i="1"/>
  <c r="G15" i="2"/>
  <c r="I128" i="1"/>
  <c r="F21" i="2"/>
  <c r="J159" i="1"/>
  <c r="J161" i="1" s="1"/>
  <c r="F18" i="2"/>
  <c r="E10" i="11"/>
  <c r="F10" i="11" s="1"/>
  <c r="L15" i="2"/>
  <c r="V127" i="1"/>
  <c r="AC12" i="2"/>
  <c r="W12" i="2"/>
  <c r="T14" i="2"/>
  <c r="T12" i="2"/>
  <c r="AD12" i="2"/>
  <c r="AB12" i="2"/>
  <c r="Z12" i="2"/>
  <c r="AE12" i="2"/>
  <c r="U17" i="2"/>
  <c r="AA14" i="2"/>
  <c r="AA12" i="2"/>
  <c r="E15" i="2"/>
  <c r="H127" i="1"/>
  <c r="P127" i="1"/>
  <c r="I15" i="2"/>
  <c r="H34" i="2"/>
  <c r="G33" i="2"/>
  <c r="G32" i="2"/>
  <c r="G29" i="2"/>
  <c r="H36" i="2"/>
  <c r="H27" i="2"/>
  <c r="H32" i="2"/>
  <c r="G27" i="2"/>
  <c r="H38" i="2"/>
  <c r="H31" i="2"/>
  <c r="H28" i="2"/>
  <c r="G38" i="2"/>
  <c r="H35" i="2"/>
  <c r="G28" i="2"/>
  <c r="H30" i="2"/>
  <c r="G35" i="2"/>
  <c r="H29" i="2"/>
  <c r="G30" i="2"/>
  <c r="G37" i="2"/>
  <c r="G31" i="2"/>
  <c r="H33" i="2"/>
  <c r="H37" i="2"/>
  <c r="G34" i="2"/>
  <c r="G36" i="2"/>
  <c r="X12" i="2"/>
  <c r="X14" i="2"/>
  <c r="P159" i="1" l="1"/>
  <c r="P161" i="1" s="1"/>
  <c r="O128" i="1"/>
  <c r="I18" i="2"/>
  <c r="E7" i="11"/>
  <c r="F7" i="11" s="1"/>
  <c r="I21" i="2"/>
  <c r="AA17" i="2"/>
  <c r="AA15" i="2"/>
  <c r="J21" i="2"/>
  <c r="Q128" i="1"/>
  <c r="R159" i="1"/>
  <c r="R161" i="1" s="1"/>
  <c r="J18" i="2"/>
  <c r="E9" i="11"/>
  <c r="F9" i="11" s="1"/>
  <c r="Y15" i="2"/>
  <c r="Y17" i="2"/>
  <c r="E18" i="2"/>
  <c r="H161" i="1"/>
  <c r="G128" i="1"/>
  <c r="E21" i="2"/>
  <c r="H159" i="1"/>
  <c r="T17" i="2"/>
  <c r="Z15" i="2"/>
  <c r="AE15" i="2"/>
  <c r="W15" i="2"/>
  <c r="AD15" i="2"/>
  <c r="T15" i="2"/>
  <c r="AB15" i="2"/>
  <c r="AC15" i="2"/>
  <c r="U20" i="2"/>
  <c r="J34" i="2"/>
  <c r="J37" i="2"/>
  <c r="I37" i="2"/>
  <c r="J27" i="2"/>
  <c r="I28" i="2"/>
  <c r="J33" i="2"/>
  <c r="J32" i="2"/>
  <c r="J35" i="2"/>
  <c r="J29" i="2"/>
  <c r="J31" i="2"/>
  <c r="I35" i="2"/>
  <c r="J28" i="2"/>
  <c r="I34" i="2"/>
  <c r="I38" i="2"/>
  <c r="I33" i="2"/>
  <c r="I30" i="2"/>
  <c r="I29" i="2"/>
  <c r="I31" i="2"/>
  <c r="J38" i="2"/>
  <c r="I32" i="2"/>
  <c r="I27" i="2"/>
  <c r="I36" i="2"/>
  <c r="J30" i="2"/>
  <c r="J36" i="2"/>
  <c r="U23" i="2"/>
  <c r="U15" i="2"/>
  <c r="V15" i="2"/>
  <c r="V17" i="2"/>
  <c r="X15" i="2"/>
  <c r="X17" i="2"/>
  <c r="U128" i="1"/>
  <c r="L18" i="2"/>
  <c r="V159" i="1"/>
  <c r="V161" i="1" s="1"/>
  <c r="L21" i="2"/>
  <c r="G21" i="2"/>
  <c r="G18" i="2"/>
  <c r="L159" i="1"/>
  <c r="L161" i="1" s="1"/>
  <c r="E8" i="11"/>
  <c r="F8" i="11" s="1"/>
  <c r="K128" i="1"/>
  <c r="U18" i="2" l="1"/>
  <c r="U21" i="2"/>
  <c r="Y21" i="2"/>
  <c r="Y23" i="2"/>
  <c r="Z18" i="2"/>
  <c r="T18" i="2"/>
  <c r="AB18" i="2"/>
  <c r="T20" i="2"/>
  <c r="AC18" i="2"/>
  <c r="AD18" i="2"/>
  <c r="W18" i="2"/>
  <c r="AE18" i="2"/>
  <c r="AA18" i="2"/>
  <c r="AA20" i="2"/>
  <c r="X21" i="2"/>
  <c r="X23" i="2"/>
  <c r="AA21" i="2"/>
  <c r="AA23" i="2"/>
  <c r="Y18" i="2"/>
  <c r="Y20" i="2"/>
  <c r="X18" i="2"/>
  <c r="X20" i="2"/>
  <c r="T21" i="2"/>
  <c r="W21" i="2"/>
  <c r="AE21" i="2"/>
  <c r="AB21" i="2"/>
  <c r="AC21" i="2"/>
  <c r="Z21" i="2"/>
  <c r="T23" i="2"/>
  <c r="AD21" i="2"/>
  <c r="V18" i="2"/>
  <c r="V20" i="2"/>
  <c r="V23" i="2"/>
  <c r="V21" i="2"/>
  <c r="L33" i="2"/>
  <c r="L34" i="2"/>
  <c r="K31" i="2"/>
  <c r="L31" i="2"/>
  <c r="L28" i="2"/>
  <c r="L30" i="2"/>
  <c r="K33" i="2"/>
  <c r="L27" i="2"/>
  <c r="K28" i="2"/>
  <c r="L37" i="2"/>
  <c r="L35" i="2"/>
  <c r="L36" i="2"/>
  <c r="K36" i="2"/>
  <c r="L32" i="2"/>
  <c r="K32" i="2"/>
  <c r="K38" i="2"/>
  <c r="K34" i="2"/>
  <c r="K30" i="2"/>
  <c r="K27" i="2"/>
  <c r="K35" i="2"/>
  <c r="K37" i="2"/>
  <c r="K29" i="2"/>
  <c r="L38" i="2"/>
  <c r="L29" i="2"/>
  <c r="O28" i="2" l="1"/>
  <c r="O35" i="2"/>
  <c r="O33" i="2"/>
  <c r="O27" i="2"/>
  <c r="P38" i="2"/>
  <c r="E46" i="2"/>
  <c r="G44" i="2"/>
  <c r="P34" i="2"/>
  <c r="O29" i="2"/>
  <c r="E50" i="2"/>
  <c r="E47" i="2"/>
  <c r="E55" i="2"/>
  <c r="G49" i="2"/>
  <c r="G55" i="2"/>
  <c r="G48" i="2"/>
  <c r="P28" i="2"/>
  <c r="O36" i="2"/>
  <c r="P31" i="2"/>
  <c r="O30" i="2"/>
  <c r="G45" i="2"/>
  <c r="E44" i="2"/>
  <c r="E45" i="2"/>
  <c r="G53" i="2"/>
  <c r="P37" i="2"/>
  <c r="E52" i="2"/>
  <c r="G47" i="2"/>
  <c r="O34" i="2"/>
  <c r="O31" i="2"/>
  <c r="P35" i="2"/>
  <c r="E53" i="2"/>
  <c r="P36" i="2"/>
  <c r="E54" i="2"/>
  <c r="E48" i="2"/>
  <c r="P30" i="2"/>
  <c r="O37" i="2"/>
  <c r="P33" i="2"/>
  <c r="G46" i="2"/>
  <c r="P32" i="2"/>
  <c r="O32" i="2"/>
  <c r="G52" i="2"/>
  <c r="E49" i="2"/>
  <c r="O38" i="2"/>
  <c r="G54" i="2"/>
  <c r="G50" i="2"/>
  <c r="G51" i="2"/>
  <c r="P29" i="2"/>
  <c r="P27" i="2"/>
  <c r="E51" i="2"/>
  <c r="M38" i="2"/>
  <c r="M29" i="2"/>
  <c r="N32" i="2"/>
  <c r="M31" i="2"/>
  <c r="N31" i="2"/>
  <c r="N38" i="2"/>
  <c r="M33" i="2"/>
  <c r="N37" i="2"/>
  <c r="N36" i="2"/>
  <c r="N28" i="2"/>
  <c r="N30" i="2"/>
  <c r="N27" i="2"/>
  <c r="M37" i="2"/>
  <c r="M28" i="2"/>
  <c r="N33" i="2"/>
  <c r="M32" i="2"/>
  <c r="N35" i="2"/>
  <c r="M27" i="2"/>
  <c r="M30" i="2"/>
  <c r="N29" i="2"/>
  <c r="M35" i="2"/>
  <c r="M34" i="2"/>
  <c r="N34" i="2"/>
  <c r="M36" i="2"/>
</calcChain>
</file>

<file path=xl/sharedStrings.xml><?xml version="1.0" encoding="utf-8"?>
<sst xmlns="http://schemas.openxmlformats.org/spreadsheetml/2006/main" count="784" uniqueCount="306">
  <si>
    <t>Time</t>
  </si>
  <si>
    <t>Lane</t>
  </si>
  <si>
    <t>Event</t>
  </si>
  <si>
    <t>50m</t>
  </si>
  <si>
    <t>Under ASA Law &amp; Rules</t>
  </si>
  <si>
    <t>Teams</t>
  </si>
  <si>
    <t>G</t>
  </si>
  <si>
    <t>Pl / Pts</t>
  </si>
  <si>
    <t>Medley Relay</t>
  </si>
  <si>
    <t>Freestyle</t>
  </si>
  <si>
    <t>I</t>
  </si>
  <si>
    <t>K</t>
  </si>
  <si>
    <t>O</t>
  </si>
  <si>
    <t>Q</t>
  </si>
  <si>
    <t>S</t>
  </si>
  <si>
    <t>U</t>
  </si>
  <si>
    <t>W</t>
  </si>
  <si>
    <t>Hosted by:</t>
  </si>
  <si>
    <t>4x25m</t>
  </si>
  <si>
    <t>Time Limit</t>
  </si>
  <si>
    <t>Backstroke</t>
  </si>
  <si>
    <t>Freestyle Relay</t>
  </si>
  <si>
    <t>M</t>
  </si>
  <si>
    <t>Y</t>
  </si>
  <si>
    <t>After 10 Events</t>
  </si>
  <si>
    <t>After 20 Events</t>
  </si>
  <si>
    <t>After 30 Events</t>
  </si>
  <si>
    <t>After 40 Events</t>
  </si>
  <si>
    <t>Running Total</t>
  </si>
  <si>
    <t>After 50 Events</t>
  </si>
  <si>
    <t>Running Positions</t>
  </si>
  <si>
    <t>Placing</t>
  </si>
  <si>
    <t>Event 10</t>
  </si>
  <si>
    <t>Event 20</t>
  </si>
  <si>
    <t>Event 30</t>
  </si>
  <si>
    <t>Event 40</t>
  </si>
  <si>
    <t>t</t>
  </si>
  <si>
    <t>Butterfly</t>
  </si>
  <si>
    <t>In cell F3 put the number of teams swimming</t>
  </si>
  <si>
    <t>The times are put into the orange cells</t>
  </si>
  <si>
    <t xml:space="preserve">If a swimmer is disqualified enter DQ in the time cell, no points will be allocated. </t>
  </si>
  <si>
    <t>The colon between the minutes and the seconds is important, the time will not be dealt with properly if it is missing</t>
  </si>
  <si>
    <t>DQ Comments</t>
  </si>
  <si>
    <t xml:space="preserve">Some tips:  </t>
  </si>
  <si>
    <t xml:space="preserve">Make any race or time limit updates, if there are no time limits put 0:0.0 in the limit cell. </t>
  </si>
  <si>
    <t xml:space="preserve">Any changes made will be reflected across the rest of the spread sheet so you only need to make them once. </t>
  </si>
  <si>
    <t>Team</t>
  </si>
  <si>
    <t xml:space="preserve">    © Microsoft</t>
  </si>
  <si>
    <t xml:space="preserve">Remember to have fun. Computers do not rule our lives !! </t>
  </si>
  <si>
    <t>Mixed 12/u</t>
  </si>
  <si>
    <t>Mixed</t>
  </si>
  <si>
    <t>4x50m</t>
  </si>
  <si>
    <t>8x25m</t>
  </si>
  <si>
    <t>Girls 14/u</t>
  </si>
  <si>
    <t>Girls 12/u</t>
  </si>
  <si>
    <t>Girls 11/u</t>
  </si>
  <si>
    <t>Girls 10/u</t>
  </si>
  <si>
    <t>Boys 14/u</t>
  </si>
  <si>
    <t>Boys 12/u</t>
  </si>
  <si>
    <t>Boys 11/u</t>
  </si>
  <si>
    <t>Boys 10/u</t>
  </si>
  <si>
    <t>Boys 11/U</t>
  </si>
  <si>
    <t>Mixed 11/u</t>
  </si>
  <si>
    <t>Mixed 14/u</t>
  </si>
  <si>
    <t>Mixed 10/u</t>
  </si>
  <si>
    <t>Cannon Relay</t>
  </si>
  <si>
    <t xml:space="preserve">Less Relays </t>
  </si>
  <si>
    <t>Speeding Ticket Count</t>
  </si>
  <si>
    <t>Total To Be Given To Club</t>
  </si>
  <si>
    <t>Dorset Novice Swimming League</t>
  </si>
  <si>
    <t xml:space="preserve">Round </t>
  </si>
  <si>
    <t>Event No.</t>
  </si>
  <si>
    <t>Ref:</t>
  </si>
  <si>
    <t>To Print All</t>
  </si>
  <si>
    <t>To View or Manual Print</t>
  </si>
  <si>
    <t>Enter Highest</t>
  </si>
  <si>
    <t>Enter Single</t>
  </si>
  <si>
    <t>Reg Ref No.</t>
  </si>
  <si>
    <t xml:space="preserve">   </t>
  </si>
  <si>
    <t>0000</t>
  </si>
  <si>
    <t xml:space="preserve"> </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</si>
  <si>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</si>
  <si>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</si>
  <si>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</si>
  <si>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</si>
  <si>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</si>
  <si>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</si>
  <si>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</si>
  <si>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</si>
  <si>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</si>
  <si>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</si>
  <si>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</si>
  <si>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</si>
  <si>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</si>
  <si>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</si>
  <si>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</si>
  <si>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</si>
  <si>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</si>
  <si>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</si>
  <si>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</si>
  <si>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</si>
  <si>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</si>
  <si>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</si>
  <si>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</si>
  <si>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</si>
  <si>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</si>
  <si>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</si>
  <si>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</si>
  <si>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</si>
  <si>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</si>
  <si>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</si>
  <si>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</si>
  <si>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</si>
  <si>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</si>
  <si>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</si>
  <si>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</si>
  <si>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</si>
  <si>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</si>
  <si>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</si>
  <si>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</si>
  <si>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</si>
  <si>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</si>
  <si>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Girls 11/u 50m Breaststroke</t>
  </si>
  <si>
    <t>Boys 11/u 50m Breaststroke</t>
  </si>
  <si>
    <t>1st</t>
  </si>
  <si>
    <t>2nd</t>
  </si>
  <si>
    <t>3rd</t>
  </si>
  <si>
    <t>4th</t>
  </si>
  <si>
    <t>5th</t>
  </si>
  <si>
    <t>6th</t>
  </si>
  <si>
    <t>7th</t>
  </si>
  <si>
    <t>8th</t>
  </si>
  <si>
    <t>Pos</t>
  </si>
  <si>
    <t>DORSET NOVICE</t>
  </si>
  <si>
    <t>SWIMMING LEAGUE</t>
  </si>
  <si>
    <t>Mixed 11/u 4x25m Freestyle Relay</t>
  </si>
  <si>
    <t>Girls 12/u 50m Butterfly</t>
  </si>
  <si>
    <t>Boys 12/u 50m Butterfly</t>
  </si>
  <si>
    <t>Girls 11/u 50m Backstroke</t>
  </si>
  <si>
    <t>Boys 11/u 50m Backstroke</t>
  </si>
  <si>
    <t>Mixed 14/u 4x50m Medley Relay</t>
  </si>
  <si>
    <t>Girls 10/u 50m Freestyle</t>
  </si>
  <si>
    <t>Boys 10/u 50m Freestyle</t>
  </si>
  <si>
    <t>Girls 14/u 50m Butterfly</t>
  </si>
  <si>
    <t>Boys 14/u 50m Butterfly</t>
  </si>
  <si>
    <t>Mixed 10/u 4x25m Freestyle Relay</t>
  </si>
  <si>
    <t>Girls 12/u 50m Breaststroke</t>
  </si>
  <si>
    <t>Boys 12/u 50m Breaststroke</t>
  </si>
  <si>
    <t>Girls 11/u 50m Freestyle</t>
  </si>
  <si>
    <t>Boys 11/u 50m Freestyle</t>
  </si>
  <si>
    <t>Mixed 12/u 4x50m Medley Relay</t>
  </si>
  <si>
    <t>Girls 10/u 50m Backstroke</t>
  </si>
  <si>
    <t>Boys 10/u 50m Backstroke</t>
  </si>
  <si>
    <t>Girls 14/u 50m Breaststroke</t>
  </si>
  <si>
    <t>Boys 14/u 50m Breaststroke</t>
  </si>
  <si>
    <t>Mixed 11/u 4x25m Medley Relay</t>
  </si>
  <si>
    <t>Girls 12/u 50m Freestyle</t>
  </si>
  <si>
    <t>Boys 12/u 50m Freestyle</t>
  </si>
  <si>
    <t>Mixed 14/u 4x50m Freestyle Relay</t>
  </si>
  <si>
    <t>Girls 10/u 50m Butterfly</t>
  </si>
  <si>
    <t>Boys 10/u 50m Butterfly</t>
  </si>
  <si>
    <t>Girls 14/u 50m Freestyle</t>
  </si>
  <si>
    <t>Boys 14/u 50m Freestyle</t>
  </si>
  <si>
    <t>Mixed 10/u 4x25m Medley Relay</t>
  </si>
  <si>
    <t>Girls 11/u 50m Butterfly</t>
  </si>
  <si>
    <t>Boys 11/u 50m Butterfly</t>
  </si>
  <si>
    <t>Mixed 12/u 4x50m Freestyle Relay</t>
  </si>
  <si>
    <t>Girls 10/u 50m Breaststroke</t>
  </si>
  <si>
    <t>Boys 10/u 50m Breaststroke</t>
  </si>
  <si>
    <t>Mixed 8x25m Cannon Relay</t>
  </si>
  <si>
    <t>Round</t>
  </si>
  <si>
    <t>Tornadoes of South Dorset</t>
  </si>
  <si>
    <t>AA</t>
  </si>
  <si>
    <t>AC</t>
  </si>
  <si>
    <t>Team K</t>
  </si>
  <si>
    <t>Team L</t>
  </si>
  <si>
    <t>Event 41</t>
  </si>
  <si>
    <r>
      <t xml:space="preserve">Age as at: </t>
    </r>
    <r>
      <rPr>
        <b/>
        <sz val="8"/>
        <color rgb="FFFF0000"/>
        <rFont val="Arial"/>
        <family val="2"/>
      </rPr>
      <t>Swimmers must be 9 on the day</t>
    </r>
  </si>
  <si>
    <t>Points After Event</t>
  </si>
  <si>
    <t xml:space="preserve">Announcers Printout </t>
  </si>
  <si>
    <t>Team Placing's and Points</t>
  </si>
  <si>
    <t>Team Placing's and Points Up To And Including</t>
  </si>
  <si>
    <t xml:space="preserve">If a swimmer/team Did Not Swim enter DQ in the time cell, no points will be allocated. </t>
  </si>
  <si>
    <t>Held Under Swim England Rules &amp; Laws</t>
  </si>
  <si>
    <t>2020 League Table</t>
  </si>
  <si>
    <t>Gala Points</t>
  </si>
  <si>
    <t>League Points</t>
  </si>
  <si>
    <t>Place</t>
  </si>
  <si>
    <t>Club/Team</t>
  </si>
  <si>
    <t>R1</t>
  </si>
  <si>
    <t>R2</t>
  </si>
  <si>
    <t>R3</t>
  </si>
  <si>
    <t>Total</t>
  </si>
  <si>
    <t>Bonus</t>
  </si>
  <si>
    <t>Blandford SC</t>
  </si>
  <si>
    <t>West Dorset SC</t>
  </si>
  <si>
    <t>Seagulls</t>
  </si>
  <si>
    <t>Weymouth SC</t>
  </si>
  <si>
    <t>Bridport Barracudas</t>
  </si>
  <si>
    <t>Wareham &amp; District SC</t>
  </si>
  <si>
    <t>Swim Bournemouth</t>
  </si>
  <si>
    <t>North Dorset Turbos</t>
  </si>
  <si>
    <t>Poole SC</t>
  </si>
  <si>
    <t>Note: All results are subject to change after all paperwork has been checked when received from the Host Clubs.</t>
  </si>
  <si>
    <t xml:space="preserve">Instructions for using this spread sheet. </t>
  </si>
  <si>
    <t>Start to work in the Full Results sheet ( see Tab below )</t>
  </si>
  <si>
    <t>After the lane draw put the name of each team in the assigned lane in row 3</t>
  </si>
  <si>
    <t>If the time is in the right format the cell will change colour from orange to white, if entered incorrectly it will not change colour</t>
  </si>
  <si>
    <t xml:space="preserve">The spread sheet allocates points automatically and calculates them for each team. </t>
  </si>
  <si>
    <t xml:space="preserve">The position for each team in each event is recorded in the cell next to the running total. </t>
  </si>
  <si>
    <t>Check the position against the results provided to the recorder for each event</t>
  </si>
  <si>
    <t>The summary Results sheet will provide a running total after each set of 10 events.</t>
  </si>
  <si>
    <t xml:space="preserve">After events 10,20,30 &amp; 41 go to Summary Results Tab.  You need to type in the event number you last entered, this should be 10,20,30 or 41, </t>
  </si>
  <si>
    <t xml:space="preserve">Print off a blank recording sheet and keep a running written copy of the sheet, just in case the computer breaks. </t>
  </si>
  <si>
    <t xml:space="preserve">League Points   </t>
  </si>
  <si>
    <t>The Club with the highest amount of points in Colum E you will need to enter 4 points in Colum I</t>
  </si>
  <si>
    <t xml:space="preserve">2nd highest  enter 3 points </t>
  </si>
  <si>
    <t xml:space="preserve">3rd highest  enter 2 points </t>
  </si>
  <si>
    <t>4th enter 1 point</t>
  </si>
  <si>
    <t>Total League Points</t>
  </si>
  <si>
    <t>The Club with the highest amount of League points in Colum K is the overall winner of these 4</t>
  </si>
  <si>
    <t>Clubs after 3 rounds, regardless of the amount of gala points unless there is a tie on League points.</t>
  </si>
  <si>
    <t xml:space="preserve">If any clubs have equal League points in Colum K the club with more gala points in Colum F </t>
  </si>
  <si>
    <t xml:space="preserve">will be ranked above the other club. </t>
  </si>
  <si>
    <t>e.g.: 1st 13Lpts &amp; 220Gpts, 2nd 13Lpts &amp; 218,Gpts. 3rd 11Lpts &amp; 222Gpts , 4th 10Lpts &amp; 226Gpts.</t>
  </si>
  <si>
    <t>If in any doubt about this or clubs have equal Leage and Gala Points. Do Not Present the trophy</t>
  </si>
  <si>
    <t>DQ</t>
  </si>
  <si>
    <t>A blank sheet is created for you in the Blank Results Tab</t>
  </si>
  <si>
    <r>
      <t xml:space="preserve">This is an example of how it should </t>
    </r>
    <r>
      <rPr>
        <b/>
        <u/>
        <sz val="10"/>
        <color rgb="FFFF0000"/>
        <rFont val="Arial"/>
        <family val="2"/>
      </rPr>
      <t>Not</t>
    </r>
    <r>
      <rPr>
        <b/>
        <sz val="10"/>
        <color rgb="FFFF0000"/>
        <rFont val="Arial"/>
        <family val="2"/>
      </rPr>
      <t xml:space="preserve"> look by typing 44.26 not the correct format 0:44.26 </t>
    </r>
  </si>
  <si>
    <t>If the time is below the specified limit it will be in red and no points will be awarded</t>
  </si>
  <si>
    <t>See examples on Full Results Sheet</t>
  </si>
  <si>
    <t>don’t worry if you forgot, just enter the event number you last entered in the blue cell at the top right . Then print and pass to the announcer</t>
  </si>
  <si>
    <r>
      <t xml:space="preserve">The last row in the Full Results sheet provides a summary of the number of </t>
    </r>
    <r>
      <rPr>
        <b/>
        <sz val="12"/>
        <rFont val="Arial"/>
        <family val="2"/>
      </rPr>
      <t>Blank</t>
    </r>
    <r>
      <rPr>
        <sz val="12"/>
        <rFont val="Arial"/>
        <family val="2"/>
      </rPr>
      <t xml:space="preserve"> Speeding Tickets to be given to each club.</t>
    </r>
    <r>
      <rPr>
        <b/>
        <sz val="12"/>
        <rFont val="Arial"/>
        <family val="2"/>
      </rPr>
      <t xml:space="preserve"> Do NOT Fill Them In.</t>
    </r>
  </si>
  <si>
    <t xml:space="preserve">Save the data after every event,  you never know when Excel might crash. </t>
  </si>
  <si>
    <r>
      <t xml:space="preserve">The times need to be entered in this exact format </t>
    </r>
    <r>
      <rPr>
        <b/>
        <sz val="12"/>
        <rFont val="Arial"/>
        <family val="2"/>
      </rPr>
      <t>mm:sec.tenths</t>
    </r>
    <r>
      <rPr>
        <sz val="12"/>
        <rFont val="Arial"/>
        <family val="2"/>
      </rPr>
      <t xml:space="preserve"> e.g. 1</t>
    </r>
    <r>
      <rPr>
        <b/>
        <sz val="12"/>
        <rFont val="Arial"/>
        <family val="2"/>
      </rPr>
      <t>:</t>
    </r>
    <r>
      <rPr>
        <sz val="12"/>
        <rFont val="Arial"/>
        <family val="2"/>
      </rPr>
      <t>25</t>
    </r>
    <r>
      <rPr>
        <b/>
        <sz val="12"/>
        <rFont val="Arial"/>
        <family val="2"/>
      </rPr>
      <t>.</t>
    </r>
    <r>
      <rPr>
        <sz val="12"/>
        <rFont val="Arial"/>
        <family val="2"/>
      </rPr>
      <t>45 or 0:55.23</t>
    </r>
  </si>
  <si>
    <t xml:space="preserve">Once you have entered the time the spread sheet will calculate the points and position for that event. </t>
  </si>
  <si>
    <t>You can capture the reason for the DQ in the comments column e.g. :     L2 4.4,  L3 DNS</t>
  </si>
  <si>
    <t>Just overwrite with the correct times from Event 2 on the night</t>
  </si>
  <si>
    <t>Breaststroke</t>
  </si>
  <si>
    <t>BRIDPORT</t>
  </si>
  <si>
    <t>WEST DORSET</t>
  </si>
  <si>
    <t>POOLE</t>
  </si>
  <si>
    <t xml:space="preserve">All results are subject to be ratification by the </t>
  </si>
  <si>
    <t xml:space="preserve">Round 3 only please read the instruction on the Table Tab </t>
  </si>
  <si>
    <t>Just overwrite with the correct times from Event 3 on the night</t>
  </si>
  <si>
    <t>This is examples of how it should/shouldn’t look.</t>
  </si>
  <si>
    <r>
      <t xml:space="preserve">This is examples of how it should </t>
    </r>
    <r>
      <rPr>
        <b/>
        <u/>
        <sz val="10"/>
        <color rgb="FFFF0000"/>
        <rFont val="Arial"/>
        <family val="2"/>
      </rPr>
      <t>Not</t>
    </r>
    <r>
      <rPr>
        <b/>
        <sz val="10"/>
        <color rgb="FFFF0000"/>
        <rFont val="Arial"/>
        <family val="2"/>
      </rPr>
      <t xml:space="preserve"> look by typing 44.26 and how it should look by typing the correct format of 0:44.26 </t>
    </r>
  </si>
  <si>
    <t>If you have 2 clubs with the same time i.e. 1:12.00 BUT are placed different i.e. 1st and 2nd. Type in 1:12.00 for 1st place and</t>
  </si>
  <si>
    <t>1:12.001 for 2nd place. The time recorded will be 1:12.00 for both clubs but the placing and points will be different as shown..</t>
  </si>
  <si>
    <t xml:space="preserve">Please Note: All Club Names will appear when all clubs have times </t>
  </si>
  <si>
    <t xml:space="preserve">After event 41 please announce FIRST </t>
  </si>
  <si>
    <t>SEAGULLS</t>
  </si>
  <si>
    <t>WEYMOUTH</t>
  </si>
  <si>
    <t>DCASA</t>
  </si>
  <si>
    <t>Less Penalty Points</t>
  </si>
  <si>
    <t>Total Points</t>
  </si>
  <si>
    <t>Team Sheet Infringement</t>
  </si>
  <si>
    <t xml:space="preserve">Place/Points before Infringements </t>
  </si>
  <si>
    <t>1st Place Count</t>
  </si>
  <si>
    <t>2nd Place Count</t>
  </si>
  <si>
    <t>3rd Place Count</t>
  </si>
  <si>
    <t>4th Place Count</t>
  </si>
  <si>
    <t>5th Place Count</t>
  </si>
  <si>
    <t>6th Place Count</t>
  </si>
  <si>
    <t>7th Place Count</t>
  </si>
  <si>
    <t>8th Place Count</t>
  </si>
  <si>
    <t>9th Place Count</t>
  </si>
  <si>
    <t>10th Place Count</t>
  </si>
  <si>
    <t>11th Place Count</t>
  </si>
  <si>
    <t>12th Place Count</t>
  </si>
  <si>
    <t>DQ Count</t>
  </si>
  <si>
    <t>TOTAL</t>
  </si>
  <si>
    <r>
      <t xml:space="preserve">Swim  </t>
    </r>
    <r>
      <rPr>
        <b/>
        <sz val="7"/>
        <rFont val="Arial"/>
        <family val="2"/>
      </rPr>
      <t>Bournemouth</t>
    </r>
  </si>
  <si>
    <t>3 1st</t>
  </si>
  <si>
    <t xml:space="preserve">Swimmer/s Not Eligible or </t>
  </si>
  <si>
    <t>Places After Infringements/Penalty's</t>
  </si>
  <si>
    <t>Littledown</t>
  </si>
  <si>
    <t>BCS</t>
  </si>
  <si>
    <t>TOTAL DQs</t>
  </si>
  <si>
    <t>Points Running Total</t>
  </si>
  <si>
    <t>&amp; delete DQs Comments</t>
  </si>
  <si>
    <t>Just overwrite the Speeding Time &amp; the DQs with the correct times from Event 1 on the night</t>
  </si>
  <si>
    <t>League co-coordinator</t>
  </si>
  <si>
    <t>Wareham Blandford N Dorset</t>
  </si>
  <si>
    <t>Dorset Novice Swimming Gala 2023</t>
  </si>
  <si>
    <t>Lane 4 4.4</t>
  </si>
  <si>
    <t>Lane 7 8.4</t>
  </si>
  <si>
    <t>Lane 6 7.6 Lane 7 7.2 Lane 8 7.6</t>
  </si>
  <si>
    <t>Lane 1 6.4</t>
  </si>
  <si>
    <t>Lane 7 6.2 Lane 8 10.6</t>
  </si>
  <si>
    <t>Lane 1 10.12 Lane 4 10.12</t>
  </si>
  <si>
    <t>Lane 3 10.12 Lane 7 9.4</t>
  </si>
  <si>
    <t>Lane 8 6.4</t>
  </si>
  <si>
    <t>Lane 5 8.3 Lane 8 8.4</t>
  </si>
  <si>
    <t>Lane 5&amp;7 N/S</t>
  </si>
  <si>
    <t>Lane 6&amp;7 inelligible swimmer</t>
  </si>
  <si>
    <t>Lane 5 6.4</t>
  </si>
  <si>
    <t>Lane 2 8.4</t>
  </si>
  <si>
    <t>Lane 6 8.2</t>
  </si>
  <si>
    <t>Lane 2 7.6</t>
  </si>
  <si>
    <t>Lane 5 10.12 Lane 8 10.12</t>
  </si>
  <si>
    <t>Lane 5 8.2</t>
  </si>
  <si>
    <t>Lane 6 Ineligible swimmer</t>
  </si>
  <si>
    <t>Lane 4 N/S Lane 6 Ineligible swimmer</t>
  </si>
  <si>
    <t>Lane 6&amp;7 inelligible swimmer Lane 8 10.6</t>
  </si>
  <si>
    <t>Lane 2 7.1 Lane 5 7.5 Lane 7N/S Lane 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</si>
</sst>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
    <numFmt numFmtId="165" formatCode="0.0"/>
  </numFmts>
  <fonts count="62" x14ac:knownFonts="1">
    <font>
      <sz val="10"/>
      <name val="Arial"/>
    </font>
    <font>
      <sz val="10"/>
      <name val="Arial"/>
      <family val="2"/>
    </font>
    <font>
      <sz val="8"/>
      <name val="Arial"/>
      <family val="2"/>
    </font>
    <font>
      <sz val="10"/>
      <name val="Arial"/>
      <family val="2"/>
    </font>
    <font>
      <sz val="9"/>
      <name val="Arial"/>
      <family val="2"/>
    </font>
    <font>
      <b/>
      <sz val="10"/>
      <name val="Arial"/>
      <family val="2"/>
    </font>
    <font>
      <b/>
      <sz val="9"/>
      <name val="Arial"/>
      <family val="2"/>
    </font>
    <font>
      <b/>
      <sz val="11"/>
      <name val="Arial"/>
      <family val="2"/>
    </font>
    <font>
      <sz val="7"/>
      <name val="Arial"/>
      <family val="2"/>
    </font>
    <font>
      <sz val="9"/>
      <name val="Arial"/>
      <family val="2"/>
    </font>
    <font>
      <sz val="10"/>
      <color indexed="10"/>
      <name val="Arial"/>
      <family val="2"/>
    </font>
    <font>
      <b/>
      <sz val="8"/>
      <name val="Arial"/>
      <family val="2"/>
    </font>
    <font>
      <sz val="8"/>
      <name val="Arial"/>
      <family val="2"/>
    </font>
    <font>
      <b/>
      <u/>
      <sz val="14"/>
      <name val="Arial"/>
      <family val="2"/>
    </font>
    <font>
      <sz val="14"/>
      <name val="Arial"/>
      <family val="2"/>
    </font>
    <font>
      <sz val="12"/>
      <name val="Arial"/>
      <family val="2"/>
    </font>
    <font>
      <sz val="12"/>
      <name val="Arial"/>
      <family val="2"/>
    </font>
    <font>
      <b/>
      <sz val="12"/>
      <name val="Arial"/>
      <family val="2"/>
    </font>
    <font>
      <b/>
      <u/>
      <sz val="12"/>
      <name val="Arial"/>
      <family val="2"/>
    </font>
    <font>
      <u/>
      <sz val="12"/>
      <name val="Arial"/>
      <family val="2"/>
    </font>
    <font>
      <b/>
      <u/>
      <sz val="16"/>
      <name val="Arial"/>
      <family val="2"/>
    </font>
    <font>
      <b/>
      <u/>
      <sz val="26"/>
      <name val="Times New Roman"/>
      <family val="1"/>
    </font>
    <font>
      <b/>
      <u/>
      <sz val="22"/>
      <name val="Times New Roman"/>
      <family val="1"/>
    </font>
    <font>
      <sz val="12"/>
      <color theme="3" tint="-0.249977111117893"/>
      <name val="Arial"/>
      <family val="2"/>
    </font>
    <font>
      <b/>
      <sz val="16"/>
      <name val="Arial"/>
      <family val="2"/>
    </font>
    <font>
      <sz val="10"/>
      <color theme="3" tint="-0.249977111117893"/>
      <name val="Arial"/>
      <family val="2"/>
    </font>
    <font>
      <b/>
      <sz val="14"/>
      <name val="Arial"/>
      <family val="2"/>
    </font>
    <font>
      <b/>
      <sz val="18"/>
      <name val="Arial"/>
      <family val="2"/>
    </font>
    <font>
      <b/>
      <sz val="20"/>
      <name val="Arial"/>
      <family val="2"/>
    </font>
    <font>
      <b/>
      <u/>
      <sz val="20"/>
      <name val="Arial"/>
      <family val="2"/>
    </font>
    <font>
      <b/>
      <u/>
      <sz val="16"/>
      <color rgb="FFFF0000"/>
      <name val="Arial"/>
      <family val="2"/>
    </font>
    <font>
      <b/>
      <sz val="14"/>
      <color theme="3"/>
      <name val="Arial"/>
      <family val="2"/>
    </font>
    <font>
      <sz val="18"/>
      <name val="Arial"/>
      <family val="2"/>
    </font>
    <font>
      <sz val="11"/>
      <name val="Arial"/>
      <family val="2"/>
    </font>
    <font>
      <sz val="14"/>
      <name val="Arial"/>
      <family val="2"/>
    </font>
    <font>
      <b/>
      <i/>
      <u/>
      <sz val="12"/>
      <name val="Arial"/>
      <family val="2"/>
    </font>
    <font>
      <sz val="16"/>
      <color theme="3" tint="-0.249977111117893"/>
      <name val="Arial"/>
      <family val="2"/>
    </font>
    <font>
      <b/>
      <i/>
      <sz val="18"/>
      <name val="Times New Roman"/>
      <family val="1"/>
    </font>
    <font>
      <b/>
      <sz val="8"/>
      <color rgb="FFFF0000"/>
      <name val="Arial"/>
      <family val="2"/>
    </font>
    <font>
      <b/>
      <sz val="7"/>
      <name val="Arial"/>
      <family val="2"/>
    </font>
    <font>
      <b/>
      <sz val="22"/>
      <name val="Arial"/>
      <family val="2"/>
    </font>
    <font>
      <b/>
      <sz val="9"/>
      <color theme="0" tint="-0.14999847407452621"/>
      <name val="Arial"/>
      <family val="2"/>
    </font>
    <font>
      <u/>
      <sz val="16"/>
      <name val="Arial"/>
      <family val="2"/>
    </font>
    <font>
      <sz val="16"/>
      <name val="Arial"/>
      <family val="2"/>
    </font>
    <font>
      <b/>
      <sz val="20"/>
      <name val="Cambria"/>
      <family val="1"/>
      <scheme val="major"/>
    </font>
    <font>
      <sz val="12"/>
      <name val="Cambria"/>
      <family val="1"/>
      <scheme val="major"/>
    </font>
    <font>
      <b/>
      <sz val="10"/>
      <color rgb="FF00B050"/>
      <name val="Arial"/>
      <family val="2"/>
    </font>
    <font>
      <b/>
      <sz val="10"/>
      <color rgb="FFFF0000"/>
      <name val="Arial"/>
      <family val="2"/>
    </font>
    <font>
      <b/>
      <u/>
      <sz val="10"/>
      <color rgb="FFFF0000"/>
      <name val="Arial"/>
      <family val="2"/>
    </font>
    <font>
      <b/>
      <i/>
      <u/>
      <sz val="22"/>
      <name val="Arial"/>
      <family val="2"/>
    </font>
    <font>
      <b/>
      <sz val="10"/>
      <color theme="9" tint="-0.499984740745262"/>
      <name val="Arial"/>
      <family val="2"/>
    </font>
    <font>
      <sz val="10"/>
      <color theme="3" tint="-0.499984740745262"/>
      <name val="Arial"/>
      <family val="2"/>
    </font>
    <font>
      <b/>
      <sz val="10"/>
      <color theme="3" tint="-0.499984740745262"/>
      <name val="Arial"/>
      <family val="2"/>
    </font>
    <font>
      <b/>
      <sz val="20"/>
      <color rgb="FF00B050"/>
      <name val="Arial"/>
      <family val="2"/>
    </font>
    <font>
      <b/>
      <i/>
      <u/>
      <sz val="22"/>
      <color rgb="FFC00000"/>
      <name val="Arial"/>
      <family val="2"/>
    </font>
    <font>
      <sz val="10"/>
      <color rgb="FFC00000"/>
      <name val="Arial"/>
      <family val="2"/>
    </font>
    <font>
      <b/>
      <sz val="18"/>
      <color rgb="FFC00000"/>
      <name val="Arial"/>
      <family val="2"/>
    </font>
    <font>
      <b/>
      <sz val="16"/>
      <color rgb="FFFF0000"/>
      <name val="Arial"/>
      <family val="2"/>
    </font>
    <font>
      <b/>
      <sz val="12"/>
      <color rgb="FFFF0000"/>
      <name val="Arial"/>
      <family val="2"/>
    </font>
    <font>
      <b/>
      <sz val="9"/>
      <color theme="4" tint="-0.499984740745262"/>
      <name val="Arial"/>
      <family val="2"/>
    </font>
    <font>
      <b/>
      <sz val="11"/>
      <color rgb="FF008000"/>
      <name val="Arial"/>
      <family val="2"/>
    </font>
    <font>
      <b/>
      <u/>
      <sz val="12"/>
      <color rgb="FF993366"/>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13"/>
        <bgColor indexed="3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indexed="22"/>
        <bgColor indexed="64"/>
      </patternFill>
    </fill>
    <fill>
      <patternFill patternType="solid">
        <fgColor rgb="FF008000"/>
        <bgColor indexed="64"/>
      </patternFill>
    </fill>
    <fill>
      <patternFill patternType="solid">
        <fgColor rgb="FF92D050"/>
        <bgColor indexed="64"/>
      </patternFill>
    </fill>
    <fill>
      <patternFill patternType="gray0625"/>
    </fill>
    <fill>
      <patternFill patternType="solid">
        <fgColor theme="4"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tint="-0.499984740745262"/>
        <bgColor indexed="64"/>
      </patternFill>
    </fill>
    <fill>
      <patternFill patternType="solid">
        <fgColor theme="5"/>
        <bgColor indexed="64"/>
      </patternFill>
    </fill>
  </fills>
  <borders count="60">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1" fillId="0" borderId="0"/>
  </cellStyleXfs>
  <cellXfs count="573">
    <xf numFmtId="0" fontId="0" fillId="0" borderId="0" xfId="0"/>
    <xf numFmtId="0" fontId="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lignment horizontal="center" shrinkToFit="1"/>
    </xf>
    <xf numFmtId="0" fontId="3" fillId="0" borderId="0" xfId="0" applyFont="1" applyProtection="1">
      <protection locked="0"/>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10" fillId="0" borderId="0" xfId="0" applyFont="1" applyAlignment="1">
      <alignment horizontal="center" shrinkToFit="1"/>
    </xf>
    <xf numFmtId="0" fontId="3" fillId="0" borderId="4" xfId="0" applyFont="1" applyBorder="1" applyAlignment="1">
      <alignment horizontal="center" shrinkToFit="1"/>
    </xf>
    <xf numFmtId="0" fontId="4"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5" fontId="3" fillId="0" borderId="0" xfId="0" applyNumberFormat="1" applyFont="1" applyAlignment="1" applyProtection="1">
      <alignment horizontal="center"/>
      <protection locked="0"/>
    </xf>
    <xf numFmtId="0" fontId="5" fillId="0" borderId="0" xfId="0" applyFont="1"/>
    <xf numFmtId="0" fontId="0" fillId="0" borderId="8" xfId="0" applyBorder="1"/>
    <xf numFmtId="0" fontId="3" fillId="0" borderId="8" xfId="0" applyFont="1" applyBorder="1" applyAlignment="1">
      <alignment horizontal="center" shrinkToFit="1"/>
    </xf>
    <xf numFmtId="0" fontId="2" fillId="0" borderId="6" xfId="0" applyFont="1" applyBorder="1" applyAlignment="1" applyProtection="1">
      <alignment horizontal="center" wrapText="1" shrinkToFit="1"/>
      <protection locked="0"/>
    </xf>
    <xf numFmtId="0" fontId="2" fillId="0" borderId="6" xfId="0" applyFont="1" applyBorder="1" applyAlignment="1" applyProtection="1">
      <alignment wrapText="1" shrinkToFit="1"/>
      <protection locked="0"/>
    </xf>
    <xf numFmtId="0" fontId="0" fillId="0" borderId="0" xfId="0" applyAlignment="1">
      <alignment horizontal="center"/>
    </xf>
    <xf numFmtId="0" fontId="12" fillId="0" borderId="0" xfId="0" applyFont="1" applyAlignment="1">
      <alignment horizontal="center"/>
    </xf>
    <xf numFmtId="2" fontId="12" fillId="0" borderId="0" xfId="0" applyNumberFormat="1" applyFont="1" applyAlignment="1">
      <alignment horizontal="center"/>
    </xf>
    <xf numFmtId="0" fontId="2" fillId="0" borderId="8" xfId="0" applyFont="1" applyBorder="1" applyAlignment="1" applyProtection="1">
      <alignment horizontal="center" wrapText="1" shrinkToFit="1"/>
      <protection locked="0"/>
    </xf>
    <xf numFmtId="0" fontId="0" fillId="0" borderId="8" xfId="0" applyBorder="1" applyAlignment="1" applyProtection="1">
      <alignment horizontal="center" wrapText="1" shrinkToFit="1"/>
      <protection locked="0"/>
    </xf>
    <xf numFmtId="0" fontId="2" fillId="0" borderId="8" xfId="0" applyFont="1" applyBorder="1" applyAlignment="1" applyProtection="1">
      <alignment horizontal="center" wrapText="1"/>
      <protection locked="0"/>
    </xf>
    <xf numFmtId="0" fontId="2" fillId="0" borderId="8" xfId="0" applyFont="1" applyBorder="1" applyAlignment="1" applyProtection="1">
      <alignment wrapText="1"/>
      <protection locked="0"/>
    </xf>
    <xf numFmtId="0" fontId="0" fillId="0" borderId="8" xfId="0" applyBorder="1" applyAlignment="1">
      <alignment horizontal="center"/>
    </xf>
    <xf numFmtId="2" fontId="2" fillId="0" borderId="6" xfId="0" applyNumberFormat="1" applyFont="1" applyBorder="1" applyAlignment="1" applyProtection="1">
      <alignment wrapText="1" shrinkToFit="1"/>
      <protection locked="0"/>
    </xf>
    <xf numFmtId="0" fontId="2" fillId="0" borderId="7" xfId="0" applyFont="1" applyBorder="1" applyAlignment="1" applyProtection="1">
      <alignment wrapText="1" shrinkToFit="1"/>
      <protection locked="0"/>
    </xf>
    <xf numFmtId="0" fontId="0" fillId="0" borderId="3" xfId="0" applyBorder="1"/>
    <xf numFmtId="0" fontId="3" fillId="0" borderId="2" xfId="0" applyFont="1" applyBorder="1" applyAlignment="1">
      <alignment horizontal="center" shrinkToFit="1"/>
    </xf>
    <xf numFmtId="0" fontId="2" fillId="0" borderId="2" xfId="0" applyFont="1" applyBorder="1" applyAlignment="1" applyProtection="1">
      <alignment horizontal="center" wrapText="1" shrinkToFit="1"/>
      <protection locked="0"/>
    </xf>
    <xf numFmtId="0" fontId="0" fillId="0" borderId="2" xfId="0" applyBorder="1"/>
    <xf numFmtId="0" fontId="5" fillId="0" borderId="0" xfId="0" applyFont="1" applyAlignment="1" applyProtection="1">
      <alignment horizontal="left"/>
      <protection locked="0"/>
    </xf>
    <xf numFmtId="0" fontId="1" fillId="0" borderId="9" xfId="0" applyFont="1" applyBorder="1" applyAlignment="1">
      <alignment horizontal="center"/>
    </xf>
    <xf numFmtId="0" fontId="1" fillId="0" borderId="10" xfId="0" applyFont="1" applyBorder="1" applyAlignment="1">
      <alignment horizontal="center"/>
    </xf>
    <xf numFmtId="0" fontId="13"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3" fillId="0" borderId="0" xfId="0" applyFont="1" applyAlignment="1" applyProtection="1">
      <alignment horizontal="left"/>
      <protection locked="0"/>
    </xf>
    <xf numFmtId="0" fontId="0" fillId="0" borderId="0" xfId="0" applyProtection="1">
      <protection locked="0"/>
    </xf>
    <xf numFmtId="0" fontId="3" fillId="0" borderId="0" xfId="0" applyFont="1" applyAlignment="1" applyProtection="1">
      <alignment horizontal="left" shrinkToFit="1"/>
      <protection locked="0"/>
    </xf>
    <xf numFmtId="0" fontId="0" fillId="0" borderId="0" xfId="0" applyAlignment="1" applyProtection="1">
      <alignment horizontal="left"/>
      <protection locked="0"/>
    </xf>
    <xf numFmtId="0" fontId="5" fillId="0" borderId="0" xfId="0" applyFont="1" applyAlignment="1" applyProtection="1">
      <alignment shrinkToFit="1"/>
      <protection locked="0"/>
    </xf>
    <xf numFmtId="0" fontId="5" fillId="0" borderId="0" xfId="0" applyFont="1" applyProtection="1">
      <protection locked="0"/>
    </xf>
    <xf numFmtId="0" fontId="3" fillId="0" borderId="0" xfId="0" applyFont="1" applyAlignment="1" applyProtection="1">
      <alignment shrinkToFit="1"/>
      <protection locked="0"/>
    </xf>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shrinkToFit="1"/>
    </xf>
    <xf numFmtId="0" fontId="2" fillId="0" borderId="0" xfId="0" applyFont="1" applyAlignment="1">
      <alignment horizontal="left" shrinkToFit="1"/>
    </xf>
    <xf numFmtId="0" fontId="8" fillId="0" borderId="2" xfId="0" applyFont="1" applyBorder="1" applyAlignment="1">
      <alignment horizontal="center"/>
    </xf>
    <xf numFmtId="0" fontId="5" fillId="0" borderId="1" xfId="0" applyFont="1" applyBorder="1" applyAlignment="1">
      <alignment horizontal="center" shrinkToFit="1"/>
    </xf>
    <xf numFmtId="0" fontId="5" fillId="0" borderId="4" xfId="0" applyFont="1" applyBorder="1" applyAlignment="1">
      <alignment horizontal="center" shrinkToFit="1"/>
    </xf>
    <xf numFmtId="0" fontId="8" fillId="0" borderId="3" xfId="0" applyFont="1" applyBorder="1" applyAlignment="1">
      <alignment horizontal="center"/>
    </xf>
    <xf numFmtId="0" fontId="2" fillId="0" borderId="9" xfId="0" applyFont="1" applyBorder="1" applyAlignment="1">
      <alignment horizontal="center" shrinkToFit="1"/>
    </xf>
    <xf numFmtId="0" fontId="2" fillId="0" borderId="0" xfId="0" applyFont="1" applyAlignment="1">
      <alignment horizontal="center" shrinkToFit="1"/>
    </xf>
    <xf numFmtId="0" fontId="2" fillId="0" borderId="8" xfId="0" applyFont="1" applyBorder="1" applyAlignment="1">
      <alignment horizontal="left" shrinkToFit="1"/>
    </xf>
    <xf numFmtId="0" fontId="8" fillId="0" borderId="4" xfId="0" applyFont="1" applyBorder="1" applyAlignment="1">
      <alignment horizontal="center"/>
    </xf>
    <xf numFmtId="165" fontId="1" fillId="0" borderId="9" xfId="0" applyNumberFormat="1" applyFont="1" applyBorder="1" applyAlignment="1">
      <alignment horizontal="center"/>
    </xf>
    <xf numFmtId="165" fontId="1" fillId="0" borderId="10" xfId="0" applyNumberFormat="1" applyFont="1" applyBorder="1" applyAlignment="1">
      <alignment horizontal="center"/>
    </xf>
    <xf numFmtId="165" fontId="1" fillId="0" borderId="13" xfId="0" applyNumberFormat="1" applyFont="1" applyBorder="1" applyAlignment="1">
      <alignment horizontal="center"/>
    </xf>
    <xf numFmtId="0" fontId="17" fillId="0" borderId="4" xfId="0" applyFont="1" applyBorder="1" applyAlignment="1" applyProtection="1">
      <alignment horizontal="center"/>
      <protection locked="0"/>
    </xf>
    <xf numFmtId="0" fontId="17" fillId="2" borderId="3" xfId="0" applyFont="1" applyFill="1" applyBorder="1" applyAlignment="1" applyProtection="1">
      <alignment horizontal="center"/>
      <protection locked="0"/>
    </xf>
    <xf numFmtId="0" fontId="2" fillId="0" borderId="5" xfId="0" applyFont="1" applyBorder="1"/>
    <xf numFmtId="0" fontId="3" fillId="0" borderId="15" xfId="0" applyFont="1" applyBorder="1"/>
    <xf numFmtId="0" fontId="16" fillId="0" borderId="0" xfId="1" applyFont="1"/>
    <xf numFmtId="0" fontId="3" fillId="4" borderId="0" xfId="1" applyFill="1"/>
    <xf numFmtId="0" fontId="3" fillId="0" borderId="0" xfId="1"/>
    <xf numFmtId="0" fontId="7" fillId="5" borderId="0" xfId="1" applyFont="1" applyFill="1" applyAlignment="1">
      <alignment horizontal="center"/>
    </xf>
    <xf numFmtId="0" fontId="7" fillId="6" borderId="0" xfId="1" applyFont="1" applyFill="1" applyAlignment="1">
      <alignment horizontal="center" vertical="justify"/>
    </xf>
    <xf numFmtId="0" fontId="20" fillId="0" borderId="0" xfId="1" applyFont="1" applyAlignment="1">
      <alignment horizontal="center"/>
    </xf>
    <xf numFmtId="0" fontId="7" fillId="6" borderId="0" xfId="1" applyFont="1" applyFill="1" applyAlignment="1">
      <alignment horizontal="center"/>
    </xf>
    <xf numFmtId="0" fontId="7" fillId="0" borderId="0" xfId="1" applyFont="1"/>
    <xf numFmtId="0" fontId="3" fillId="7" borderId="0" xfId="1" applyFill="1"/>
    <xf numFmtId="0" fontId="7" fillId="7" borderId="0" xfId="1" applyFont="1" applyFill="1" applyAlignment="1">
      <alignment horizontal="center"/>
    </xf>
    <xf numFmtId="0" fontId="5" fillId="7" borderId="0" xfId="1" applyFont="1" applyFill="1" applyAlignment="1">
      <alignment horizontal="center" vertical="justify"/>
    </xf>
    <xf numFmtId="0" fontId="3" fillId="8" borderId="0" xfId="1" applyFill="1" applyAlignment="1">
      <alignment horizontal="center"/>
    </xf>
    <xf numFmtId="49" fontId="3" fillId="7" borderId="0" xfId="1" applyNumberFormat="1" applyFill="1" applyAlignment="1">
      <alignment horizontal="center"/>
    </xf>
    <xf numFmtId="0" fontId="4" fillId="0" borderId="0" xfId="1" applyFont="1"/>
    <xf numFmtId="0" fontId="3" fillId="0" borderId="0" xfId="1" applyAlignment="1">
      <alignment horizontal="center"/>
    </xf>
    <xf numFmtId="2" fontId="3" fillId="0" borderId="0" xfId="1" applyNumberFormat="1" applyAlignment="1">
      <alignment horizontal="left"/>
    </xf>
    <xf numFmtId="0" fontId="33" fillId="0" borderId="0" xfId="1" applyFont="1"/>
    <xf numFmtId="0" fontId="33" fillId="0" borderId="0" xfId="1" applyFont="1" applyAlignment="1">
      <alignment horizontal="left"/>
    </xf>
    <xf numFmtId="0" fontId="16" fillId="0" borderId="0" xfId="1" applyFont="1" applyAlignment="1">
      <alignment horizontal="left"/>
    </xf>
    <xf numFmtId="0" fontId="17" fillId="0" borderId="0" xfId="1" applyFont="1"/>
    <xf numFmtId="0" fontId="5" fillId="0" borderId="0" xfId="1" applyFont="1"/>
    <xf numFmtId="0" fontId="3" fillId="0" borderId="0" xfId="1" applyAlignment="1">
      <alignment vertical="top"/>
    </xf>
    <xf numFmtId="49" fontId="3" fillId="0" borderId="0" xfId="1" applyNumberFormat="1" applyAlignment="1">
      <alignment horizontal="left"/>
    </xf>
    <xf numFmtId="49" fontId="3" fillId="0" borderId="0" xfId="0" applyNumberFormat="1" applyFont="1"/>
    <xf numFmtId="0" fontId="32" fillId="0" borderId="0" xfId="1" applyFont="1" applyAlignment="1">
      <alignment vertical="top"/>
    </xf>
    <xf numFmtId="0" fontId="17" fillId="0" borderId="0" xfId="1" applyFont="1" applyAlignment="1">
      <alignment horizontal="center"/>
    </xf>
    <xf numFmtId="0" fontId="26" fillId="0" borderId="0" xfId="1" applyFont="1"/>
    <xf numFmtId="0" fontId="24" fillId="0" borderId="0" xfId="1" applyFont="1" applyAlignment="1">
      <alignment horizontal="left"/>
    </xf>
    <xf numFmtId="2" fontId="33" fillId="0" borderId="0" xfId="1" applyNumberFormat="1" applyFont="1" applyAlignment="1">
      <alignment horizontal="center"/>
    </xf>
    <xf numFmtId="2" fontId="7" fillId="0" borderId="0" xfId="1" applyNumberFormat="1" applyFont="1" applyAlignment="1">
      <alignment horizontal="center"/>
    </xf>
    <xf numFmtId="2" fontId="26" fillId="0" borderId="0" xfId="1" applyNumberFormat="1" applyFont="1" applyAlignment="1">
      <alignment horizontal="center"/>
    </xf>
    <xf numFmtId="0" fontId="24" fillId="0" borderId="0" xfId="1" applyFont="1" applyAlignment="1">
      <alignment horizontal="center"/>
    </xf>
    <xf numFmtId="2" fontId="27" fillId="0" borderId="0" xfId="1" applyNumberFormat="1" applyFont="1" applyAlignment="1">
      <alignment horizontal="center"/>
    </xf>
    <xf numFmtId="0" fontId="4" fillId="0" borderId="4" xfId="1" applyFont="1" applyBorder="1"/>
    <xf numFmtId="0" fontId="6" fillId="0" borderId="4" xfId="1" applyFont="1" applyBorder="1" applyAlignment="1">
      <alignment vertical="top" wrapText="1"/>
    </xf>
    <xf numFmtId="0" fontId="20" fillId="0" borderId="4" xfId="1" applyFont="1" applyBorder="1" applyAlignment="1">
      <alignment horizontal="center" wrapText="1"/>
    </xf>
    <xf numFmtId="0" fontId="26" fillId="0" borderId="4" xfId="1" applyFont="1" applyBorder="1" applyAlignment="1">
      <alignment horizontal="center" wrapText="1"/>
    </xf>
    <xf numFmtId="0" fontId="5" fillId="0" borderId="4" xfId="1" applyFont="1" applyBorder="1" applyAlignment="1">
      <alignment horizontal="center"/>
    </xf>
    <xf numFmtId="0" fontId="20" fillId="0" borderId="4" xfId="1" applyFont="1" applyBorder="1" applyAlignment="1">
      <alignment wrapText="1"/>
    </xf>
    <xf numFmtId="0" fontId="5" fillId="0" borderId="4" xfId="1" applyFont="1" applyBorder="1" applyAlignment="1">
      <alignment wrapText="1"/>
    </xf>
    <xf numFmtId="0" fontId="20" fillId="0" borderId="5" xfId="1" applyFont="1" applyBorder="1"/>
    <xf numFmtId="0" fontId="16" fillId="0" borderId="6" xfId="1" applyFont="1" applyBorder="1"/>
    <xf numFmtId="0" fontId="16" fillId="0" borderId="8" xfId="1" applyFont="1" applyBorder="1"/>
    <xf numFmtId="0" fontId="3" fillId="0" borderId="8" xfId="1" applyBorder="1"/>
    <xf numFmtId="0" fontId="4" fillId="0" borderId="8" xfId="1" applyFont="1" applyBorder="1"/>
    <xf numFmtId="0" fontId="23" fillId="0" borderId="15" xfId="1" applyFont="1" applyBorder="1"/>
    <xf numFmtId="0" fontId="24" fillId="0" borderId="15" xfId="1" applyFont="1" applyBorder="1" applyAlignment="1">
      <alignment horizontal="left"/>
    </xf>
    <xf numFmtId="0" fontId="3" fillId="0" borderId="9" xfId="1" applyBorder="1"/>
    <xf numFmtId="0" fontId="25" fillId="0" borderId="8" xfId="1" applyFont="1" applyBorder="1"/>
    <xf numFmtId="0" fontId="4" fillId="0" borderId="9" xfId="1" applyFont="1" applyBorder="1"/>
    <xf numFmtId="0" fontId="4" fillId="0" borderId="10" xfId="1" applyFont="1" applyBorder="1"/>
    <xf numFmtId="0" fontId="4" fillId="0" borderId="15" xfId="1" applyFont="1" applyBorder="1"/>
    <xf numFmtId="0" fontId="4" fillId="0" borderId="16" xfId="1" applyFont="1" applyBorder="1"/>
    <xf numFmtId="0" fontId="16" fillId="0" borderId="15" xfId="1" applyFont="1" applyBorder="1"/>
    <xf numFmtId="0" fontId="20" fillId="0" borderId="15" xfId="1" applyFont="1" applyBorder="1" applyAlignment="1">
      <alignment horizontal="center"/>
    </xf>
    <xf numFmtId="0" fontId="22" fillId="0" borderId="15" xfId="1" applyFont="1" applyBorder="1" applyAlignment="1">
      <alignment horizontal="center"/>
    </xf>
    <xf numFmtId="0" fontId="16" fillId="0" borderId="11" xfId="1" applyFont="1" applyBorder="1"/>
    <xf numFmtId="0" fontId="16" fillId="0" borderId="9" xfId="1" applyFont="1" applyBorder="1"/>
    <xf numFmtId="0" fontId="16" fillId="0" borderId="10" xfId="1" applyFont="1" applyBorder="1"/>
    <xf numFmtId="0" fontId="16" fillId="0" borderId="16" xfId="1" applyFont="1" applyBorder="1"/>
    <xf numFmtId="0" fontId="36" fillId="0" borderId="4" xfId="1" applyFont="1" applyBorder="1" applyAlignment="1">
      <alignment horizontal="center" vertical="center"/>
    </xf>
    <xf numFmtId="0" fontId="3" fillId="0" borderId="0" xfId="1" applyAlignment="1">
      <alignment horizontal="left"/>
    </xf>
    <xf numFmtId="0" fontId="28" fillId="0" borderId="17" xfId="1" applyFont="1" applyBorder="1" applyAlignment="1">
      <alignment horizontal="center"/>
    </xf>
    <xf numFmtId="0" fontId="37" fillId="0" borderId="15" xfId="1" applyFont="1" applyBorder="1" applyAlignment="1">
      <alignment horizontal="center"/>
    </xf>
    <xf numFmtId="0" fontId="3" fillId="0" borderId="12" xfId="1" applyBorder="1"/>
    <xf numFmtId="0" fontId="24" fillId="0" borderId="17" xfId="1" applyFont="1" applyBorder="1"/>
    <xf numFmtId="0" fontId="3" fillId="0" borderId="0" xfId="0" applyFont="1" applyAlignment="1">
      <alignment horizontal="center" vertical="center"/>
    </xf>
    <xf numFmtId="0" fontId="5" fillId="0" borderId="12" xfId="0" applyFont="1" applyBorder="1" applyAlignment="1">
      <alignment horizontal="center"/>
    </xf>
    <xf numFmtId="47" fontId="11" fillId="0" borderId="2" xfId="0" applyNumberFormat="1" applyFont="1" applyBorder="1" applyAlignment="1">
      <alignment horizontal="center"/>
    </xf>
    <xf numFmtId="47" fontId="11" fillId="0" borderId="3" xfId="0" applyNumberFormat="1" applyFont="1" applyBorder="1" applyAlignment="1">
      <alignment horizontal="center"/>
    </xf>
    <xf numFmtId="47" fontId="5" fillId="0" borderId="3" xfId="0" applyNumberFormat="1" applyFont="1" applyBorder="1" applyAlignment="1">
      <alignment horizontal="center"/>
    </xf>
    <xf numFmtId="0" fontId="2" fillId="3" borderId="4" xfId="0" applyFont="1" applyFill="1" applyBorder="1"/>
    <xf numFmtId="0" fontId="2" fillId="3" borderId="4" xfId="0" applyFont="1" applyFill="1" applyBorder="1" applyAlignment="1">
      <alignment horizontal="center"/>
    </xf>
    <xf numFmtId="0" fontId="17" fillId="0" borderId="4" xfId="0" applyFont="1" applyBorder="1" applyAlignment="1">
      <alignment horizontal="center"/>
    </xf>
    <xf numFmtId="0" fontId="17" fillId="2" borderId="3" xfId="0" applyFont="1" applyFill="1" applyBorder="1" applyAlignment="1">
      <alignment horizontal="center"/>
    </xf>
    <xf numFmtId="0" fontId="17" fillId="2" borderId="10" xfId="0" applyFont="1" applyFill="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165" fontId="1" fillId="0" borderId="23" xfId="0" applyNumberFormat="1" applyFont="1" applyBorder="1" applyAlignment="1">
      <alignment horizontal="center"/>
    </xf>
    <xf numFmtId="47" fontId="11" fillId="0" borderId="24" xfId="0" applyNumberFormat="1" applyFont="1" applyBorder="1" applyAlignment="1">
      <alignment horizontal="center"/>
    </xf>
    <xf numFmtId="0" fontId="5" fillId="0" borderId="27" xfId="0" applyFont="1" applyBorder="1" applyAlignment="1">
      <alignment horizontal="center" shrinkToFit="1"/>
    </xf>
    <xf numFmtId="0" fontId="3" fillId="0" borderId="28" xfId="0" applyFont="1" applyBorder="1" applyAlignment="1">
      <alignment horizontal="center" shrinkToFit="1"/>
    </xf>
    <xf numFmtId="0" fontId="5" fillId="0" borderId="28" xfId="0" applyFont="1" applyBorder="1" applyAlignment="1">
      <alignment horizontal="center" shrinkToFit="1"/>
    </xf>
    <xf numFmtId="0" fontId="6" fillId="0" borderId="7" xfId="0" applyFont="1" applyBorder="1" applyAlignment="1">
      <alignment horizontal="center" wrapText="1"/>
    </xf>
    <xf numFmtId="0" fontId="11" fillId="0" borderId="5" xfId="0" applyFont="1" applyBorder="1"/>
    <xf numFmtId="0" fontId="11" fillId="0" borderId="6" xfId="0" applyFont="1" applyBorder="1" applyAlignment="1">
      <alignment horizontal="center"/>
    </xf>
    <xf numFmtId="47" fontId="11" fillId="0" borderId="7" xfId="0" applyNumberFormat="1" applyFont="1" applyBorder="1" applyAlignment="1">
      <alignment horizontal="center"/>
    </xf>
    <xf numFmtId="0" fontId="39" fillId="0" borderId="4"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24" xfId="0" applyFont="1" applyBorder="1" applyAlignment="1">
      <alignment horizontal="center"/>
    </xf>
    <xf numFmtId="0" fontId="11" fillId="0" borderId="0" xfId="0" applyFont="1"/>
    <xf numFmtId="0" fontId="6" fillId="0" borderId="0" xfId="0" applyFont="1" applyAlignment="1">
      <alignment horizontal="center"/>
    </xf>
    <xf numFmtId="0" fontId="34" fillId="0" borderId="0" xfId="0" applyFont="1"/>
    <xf numFmtId="0" fontId="26" fillId="0" borderId="9" xfId="0" applyFont="1" applyBorder="1" applyAlignment="1">
      <alignment horizontal="left"/>
    </xf>
    <xf numFmtId="0" fontId="34" fillId="0" borderId="7" xfId="0" applyFont="1" applyBorder="1" applyAlignment="1">
      <alignment horizontal="center"/>
    </xf>
    <xf numFmtId="165" fontId="34" fillId="0" borderId="9" xfId="0" applyNumberFormat="1" applyFont="1" applyBorder="1" applyAlignment="1">
      <alignment horizontal="center"/>
    </xf>
    <xf numFmtId="165" fontId="34" fillId="0" borderId="19" xfId="0" applyNumberFormat="1" applyFont="1" applyBorder="1" applyAlignment="1">
      <alignment horizontal="center"/>
    </xf>
    <xf numFmtId="0" fontId="34" fillId="0" borderId="2" xfId="0" applyFont="1" applyBorder="1" applyAlignment="1">
      <alignment horizontal="center"/>
    </xf>
    <xf numFmtId="165" fontId="34" fillId="0" borderId="13" xfId="0" applyNumberFormat="1" applyFont="1" applyBorder="1" applyAlignment="1">
      <alignment horizontal="center"/>
    </xf>
    <xf numFmtId="0" fontId="33" fillId="0" borderId="9" xfId="0" applyFont="1" applyBorder="1" applyAlignment="1">
      <alignment horizontal="center"/>
    </xf>
    <xf numFmtId="0" fontId="34" fillId="0" borderId="4" xfId="0" applyFont="1" applyBorder="1" applyAlignment="1">
      <alignment horizontal="center"/>
    </xf>
    <xf numFmtId="165" fontId="34" fillId="0" borderId="4" xfId="0" applyNumberFormat="1" applyFont="1" applyBorder="1" applyAlignment="1">
      <alignment horizontal="center"/>
    </xf>
    <xf numFmtId="0" fontId="33" fillId="0" borderId="18" xfId="0" applyFont="1" applyBorder="1" applyAlignment="1">
      <alignment horizontal="center"/>
    </xf>
    <xf numFmtId="0" fontId="33" fillId="0" borderId="21" xfId="0" applyFont="1" applyBorder="1" applyAlignment="1">
      <alignment horizontal="center"/>
    </xf>
    <xf numFmtId="0" fontId="3" fillId="7" borderId="0" xfId="1" applyFill="1" applyAlignment="1">
      <alignment horizontal="center"/>
    </xf>
    <xf numFmtId="2" fontId="6" fillId="0" borderId="0" xfId="0" applyNumberFormat="1" applyFont="1" applyAlignment="1">
      <alignment horizontal="center"/>
    </xf>
    <xf numFmtId="0" fontId="5" fillId="0" borderId="15" xfId="0" applyFont="1" applyBorder="1"/>
    <xf numFmtId="0" fontId="4" fillId="0" borderId="0" xfId="0" applyFont="1" applyAlignment="1">
      <alignment horizontal="center"/>
    </xf>
    <xf numFmtId="2" fontId="4" fillId="0" borderId="0" xfId="0" applyNumberFormat="1" applyFont="1" applyAlignment="1">
      <alignment horizontal="center"/>
    </xf>
    <xf numFmtId="0" fontId="5" fillId="0" borderId="0" xfId="0" applyFont="1" applyAlignment="1">
      <alignment horizontal="center" vertical="center"/>
    </xf>
    <xf numFmtId="0" fontId="9" fillId="0" borderId="7" xfId="0" applyFont="1" applyBorder="1" applyAlignment="1">
      <alignment horizontal="center" wrapText="1"/>
    </xf>
    <xf numFmtId="0" fontId="2" fillId="0" borderId="6" xfId="0" applyFont="1" applyBorder="1" applyAlignment="1">
      <alignment horizontal="center"/>
    </xf>
    <xf numFmtId="47" fontId="2" fillId="0" borderId="7" xfId="0" applyNumberFormat="1" applyFont="1" applyBorder="1" applyAlignment="1">
      <alignment horizontal="center"/>
    </xf>
    <xf numFmtId="0" fontId="4" fillId="0" borderId="10" xfId="0" applyFont="1" applyBorder="1" applyAlignment="1">
      <alignment horizontal="center"/>
    </xf>
    <xf numFmtId="14" fontId="2" fillId="0" borderId="0" xfId="0" applyNumberFormat="1" applyFont="1" applyAlignment="1">
      <alignment horizontal="center" vertical="top"/>
    </xf>
    <xf numFmtId="0" fontId="5" fillId="0" borderId="16" xfId="0" applyFont="1" applyBorder="1"/>
    <xf numFmtId="0" fontId="4" fillId="0" borderId="0" xfId="0" applyFont="1" applyAlignment="1">
      <alignment horizontal="left"/>
    </xf>
    <xf numFmtId="14" fontId="11" fillId="0" borderId="0" xfId="0" applyNumberFormat="1" applyFont="1" applyAlignment="1">
      <alignment horizontal="center" vertical="top"/>
    </xf>
    <xf numFmtId="0" fontId="5" fillId="11" borderId="4" xfId="1" applyFont="1" applyFill="1" applyBorder="1" applyAlignment="1">
      <alignment wrapText="1"/>
    </xf>
    <xf numFmtId="0" fontId="6" fillId="0" borderId="4" xfId="0" applyFont="1" applyBorder="1" applyAlignment="1">
      <alignment horizontal="center"/>
    </xf>
    <xf numFmtId="0" fontId="6" fillId="0" borderId="0" xfId="0" applyFont="1" applyAlignment="1" applyProtection="1">
      <alignment horizontal="center"/>
      <protection locked="0"/>
    </xf>
    <xf numFmtId="0" fontId="6" fillId="0" borderId="4" xfId="0" applyFont="1" applyBorder="1" applyAlignment="1" applyProtection="1">
      <alignment horizontal="center"/>
      <protection locked="0"/>
    </xf>
    <xf numFmtId="0" fontId="1" fillId="0" borderId="0" xfId="2"/>
    <xf numFmtId="0" fontId="1" fillId="0" borderId="0" xfId="2" applyAlignment="1">
      <alignment horizontal="center"/>
    </xf>
    <xf numFmtId="0" fontId="17" fillId="0" borderId="0" xfId="2" applyFont="1"/>
    <xf numFmtId="0" fontId="17" fillId="12" borderId="29" xfId="2" applyFont="1" applyFill="1" applyBorder="1" applyAlignment="1">
      <alignment horizontal="center"/>
    </xf>
    <xf numFmtId="0" fontId="17" fillId="0" borderId="30" xfId="2" applyFont="1" applyBorder="1" applyAlignment="1">
      <alignment horizontal="center"/>
    </xf>
    <xf numFmtId="0" fontId="17" fillId="12" borderId="30" xfId="2" applyFont="1" applyFill="1" applyBorder="1" applyAlignment="1">
      <alignment horizontal="center"/>
    </xf>
    <xf numFmtId="0" fontId="17" fillId="14" borderId="30" xfId="2" applyFont="1" applyFill="1" applyBorder="1" applyAlignment="1">
      <alignment horizontal="center"/>
    </xf>
    <xf numFmtId="0" fontId="17" fillId="14" borderId="31" xfId="2" applyFont="1" applyFill="1" applyBorder="1" applyAlignment="1">
      <alignment horizontal="center"/>
    </xf>
    <xf numFmtId="0" fontId="17" fillId="0" borderId="4" xfId="2" applyFont="1" applyBorder="1"/>
    <xf numFmtId="0" fontId="17" fillId="12" borderId="32" xfId="2" applyFont="1" applyFill="1" applyBorder="1" applyAlignment="1">
      <alignment horizontal="center"/>
    </xf>
    <xf numFmtId="0" fontId="17" fillId="12" borderId="4" xfId="2" applyFont="1" applyFill="1" applyBorder="1" applyAlignment="1">
      <alignment horizontal="center"/>
    </xf>
    <xf numFmtId="0" fontId="17" fillId="14" borderId="4" xfId="2" applyFont="1" applyFill="1" applyBorder="1" applyAlignment="1">
      <alignment horizontal="center"/>
    </xf>
    <xf numFmtId="0" fontId="17" fillId="14" borderId="33" xfId="2" applyFont="1" applyFill="1" applyBorder="1" applyAlignment="1">
      <alignment horizontal="center"/>
    </xf>
    <xf numFmtId="0" fontId="17" fillId="12" borderId="34" xfId="2" applyFont="1" applyFill="1" applyBorder="1" applyAlignment="1">
      <alignment horizontal="center"/>
    </xf>
    <xf numFmtId="0" fontId="17" fillId="0" borderId="35" xfId="2" applyFont="1" applyBorder="1"/>
    <xf numFmtId="0" fontId="17" fillId="12" borderId="35" xfId="2" applyFont="1" applyFill="1" applyBorder="1" applyAlignment="1">
      <alignment horizontal="center"/>
    </xf>
    <xf numFmtId="0" fontId="17" fillId="14" borderId="35" xfId="2" applyFont="1" applyFill="1" applyBorder="1" applyAlignment="1">
      <alignment horizontal="center"/>
    </xf>
    <xf numFmtId="0" fontId="17" fillId="14" borderId="36" xfId="2" applyFont="1" applyFill="1" applyBorder="1" applyAlignment="1">
      <alignment horizontal="center"/>
    </xf>
    <xf numFmtId="0" fontId="4" fillId="0" borderId="11" xfId="0" applyFont="1" applyBorder="1" applyAlignment="1">
      <alignment horizontal="center"/>
    </xf>
    <xf numFmtId="0" fontId="42" fillId="0" borderId="0" xfId="2" applyFont="1"/>
    <xf numFmtId="0" fontId="43" fillId="0" borderId="0" xfId="2" applyFont="1"/>
    <xf numFmtId="0" fontId="15" fillId="0" borderId="0" xfId="2" applyFont="1"/>
    <xf numFmtId="0" fontId="19" fillId="0" borderId="0" xfId="2" applyFont="1"/>
    <xf numFmtId="0" fontId="18" fillId="0" borderId="0" xfId="2" applyFont="1"/>
    <xf numFmtId="0" fontId="45" fillId="0" borderId="2" xfId="2" applyFont="1" applyBorder="1"/>
    <xf numFmtId="0" fontId="45" fillId="0" borderId="3" xfId="2" applyFont="1" applyBorder="1"/>
    <xf numFmtId="0" fontId="17" fillId="3" borderId="4" xfId="2" applyFont="1" applyFill="1" applyBorder="1" applyAlignment="1">
      <alignment horizontal="center"/>
    </xf>
    <xf numFmtId="0" fontId="45" fillId="0" borderId="7" xfId="2" applyFont="1" applyBorder="1"/>
    <xf numFmtId="0" fontId="17" fillId="3" borderId="35" xfId="2" applyFont="1" applyFill="1" applyBorder="1" applyAlignment="1">
      <alignment horizontal="center"/>
    </xf>
    <xf numFmtId="0" fontId="45" fillId="0" borderId="3" xfId="2" applyFont="1" applyBorder="1" applyAlignment="1">
      <alignment horizontal="left"/>
    </xf>
    <xf numFmtId="0" fontId="17" fillId="3" borderId="30" xfId="2" applyFont="1" applyFill="1" applyBorder="1" applyAlignment="1">
      <alignment horizontal="center"/>
    </xf>
    <xf numFmtId="0" fontId="44" fillId="0" borderId="0" xfId="2" applyFont="1"/>
    <xf numFmtId="0" fontId="1" fillId="0" borderId="8" xfId="2" applyBorder="1"/>
    <xf numFmtId="0" fontId="17" fillId="0" borderId="8" xfId="2" applyFont="1" applyBorder="1"/>
    <xf numFmtId="0" fontId="17" fillId="0" borderId="15" xfId="2" applyFont="1" applyBorder="1"/>
    <xf numFmtId="0" fontId="17" fillId="0" borderId="16" xfId="2" applyFont="1" applyBorder="1"/>
    <xf numFmtId="0" fontId="17" fillId="0" borderId="5" xfId="2" applyFont="1" applyBorder="1"/>
    <xf numFmtId="0" fontId="17" fillId="0" borderId="6" xfId="2" applyFont="1" applyBorder="1"/>
    <xf numFmtId="0" fontId="45" fillId="0" borderId="9" xfId="2" applyFont="1" applyBorder="1" applyAlignment="1">
      <alignment horizontal="left" vertical="center"/>
    </xf>
    <xf numFmtId="0" fontId="45" fillId="0" borderId="0" xfId="2" applyFont="1" applyAlignment="1">
      <alignment horizontal="left" vertical="center"/>
    </xf>
    <xf numFmtId="0" fontId="45" fillId="0" borderId="8" xfId="2" applyFont="1" applyBorder="1" applyAlignment="1">
      <alignment horizontal="left" vertical="center"/>
    </xf>
    <xf numFmtId="0" fontId="0" fillId="0" borderId="0" xfId="0" applyAlignment="1">
      <alignment horizontal="left"/>
    </xf>
    <xf numFmtId="0" fontId="46" fillId="0" borderId="0" xfId="0" applyFont="1" applyAlignment="1">
      <alignment horizontal="left"/>
    </xf>
    <xf numFmtId="0" fontId="5" fillId="0" borderId="0" xfId="0" applyFont="1" applyAlignment="1">
      <alignment horizontal="left"/>
    </xf>
    <xf numFmtId="0" fontId="3" fillId="0" borderId="0" xfId="0" applyFont="1" applyAlignment="1">
      <alignment shrinkToFit="1"/>
    </xf>
    <xf numFmtId="0" fontId="0" fillId="0" borderId="5" xfId="0" applyBorder="1" applyAlignment="1">
      <alignment horizontal="center"/>
    </xf>
    <xf numFmtId="0" fontId="0" fillId="0" borderId="5" xfId="0" applyBorder="1"/>
    <xf numFmtId="49" fontId="34" fillId="0" borderId="5" xfId="0" applyNumberFormat="1" applyFont="1" applyBorder="1" applyAlignment="1">
      <alignment horizontal="center"/>
    </xf>
    <xf numFmtId="0" fontId="49" fillId="0" borderId="0" xfId="0" applyFont="1" applyAlignment="1">
      <alignment horizontal="center"/>
    </xf>
    <xf numFmtId="0" fontId="26" fillId="0" borderId="0" xfId="0" applyFont="1" applyAlignment="1">
      <alignment horizontal="center"/>
    </xf>
    <xf numFmtId="0" fontId="49" fillId="0" borderId="0" xfId="0" applyFont="1"/>
    <xf numFmtId="0" fontId="26" fillId="0" borderId="0" xfId="0" applyFont="1"/>
    <xf numFmtId="0" fontId="5" fillId="0" borderId="8" xfId="0" applyFont="1" applyBorder="1" applyAlignment="1">
      <alignment horizontal="left"/>
    </xf>
    <xf numFmtId="0" fontId="52" fillId="0" borderId="0" xfId="0" applyFont="1"/>
    <xf numFmtId="0" fontId="5" fillId="0" borderId="8" xfId="0" applyFont="1" applyBorder="1" applyAlignment="1" applyProtection="1">
      <alignment horizontal="left"/>
      <protection locked="0"/>
    </xf>
    <xf numFmtId="0" fontId="51" fillId="0" borderId="15" xfId="0" applyFont="1" applyBorder="1"/>
    <xf numFmtId="0" fontId="51" fillId="0" borderId="16" xfId="0" applyFont="1" applyBorder="1"/>
    <xf numFmtId="0" fontId="5" fillId="0" borderId="0" xfId="0" applyFont="1" applyAlignment="1">
      <alignment horizontal="center"/>
    </xf>
    <xf numFmtId="0" fontId="55" fillId="0" borderId="0" xfId="0" applyFont="1"/>
    <xf numFmtId="0" fontId="54" fillId="0" borderId="0" xfId="0" applyFont="1" applyAlignment="1">
      <alignment horizontal="center"/>
    </xf>
    <xf numFmtId="0" fontId="14" fillId="0" borderId="2" xfId="0" applyFont="1" applyBorder="1" applyAlignment="1">
      <alignment horizontal="center"/>
    </xf>
    <xf numFmtId="165" fontId="14" fillId="0" borderId="9" xfId="0" applyNumberFormat="1" applyFont="1" applyBorder="1" applyAlignment="1">
      <alignment horizontal="center"/>
    </xf>
    <xf numFmtId="165" fontId="14" fillId="0" borderId="13" xfId="0" applyNumberFormat="1" applyFont="1" applyBorder="1" applyAlignment="1">
      <alignment horizontal="center"/>
    </xf>
    <xf numFmtId="0" fontId="57" fillId="0" borderId="4" xfId="0" applyFont="1" applyBorder="1" applyAlignment="1" applyProtection="1">
      <alignment horizontal="center"/>
      <protection locked="0"/>
    </xf>
    <xf numFmtId="0" fontId="1" fillId="0" borderId="5" xfId="0" applyFont="1" applyBorder="1"/>
    <xf numFmtId="0" fontId="27" fillId="0" borderId="3" xfId="0" applyFont="1" applyBorder="1" applyAlignment="1" applyProtection="1">
      <alignment horizontal="center"/>
      <protection locked="0"/>
    </xf>
    <xf numFmtId="0" fontId="1" fillId="0" borderId="15" xfId="0" applyFont="1" applyBorder="1" applyProtection="1">
      <protection locked="0"/>
    </xf>
    <xf numFmtId="0" fontId="1" fillId="0" borderId="15" xfId="0" applyFont="1" applyBorder="1"/>
    <xf numFmtId="0" fontId="4" fillId="0" borderId="5"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11" fillId="0" borderId="8" xfId="0" applyFont="1" applyBorder="1" applyAlignment="1">
      <alignment horizontal="center"/>
    </xf>
    <xf numFmtId="0" fontId="5" fillId="0" borderId="5" xfId="0" applyFont="1" applyBorder="1" applyAlignment="1">
      <alignment horizontal="center"/>
    </xf>
    <xf numFmtId="0" fontId="17" fillId="0" borderId="5" xfId="0" applyFont="1" applyBorder="1" applyAlignment="1">
      <alignment horizontal="center"/>
    </xf>
    <xf numFmtId="0" fontId="5" fillId="0" borderId="4" xfId="0" applyFont="1" applyBorder="1" applyAlignment="1" applyProtection="1">
      <alignment horizontal="center"/>
      <protection locked="0"/>
    </xf>
    <xf numFmtId="0" fontId="17" fillId="2" borderId="4" xfId="0" applyFont="1" applyFill="1" applyBorder="1" applyAlignment="1">
      <alignment horizontal="center"/>
    </xf>
    <xf numFmtId="0" fontId="5" fillId="0" borderId="11" xfId="0" applyFont="1" applyBorder="1" applyAlignment="1">
      <alignment horizontal="center"/>
    </xf>
    <xf numFmtId="0" fontId="4" fillId="0" borderId="1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10" fillId="0" borderId="15" xfId="0" applyFont="1" applyBorder="1" applyAlignment="1">
      <alignment horizontal="center" shrinkToFit="1"/>
    </xf>
    <xf numFmtId="0" fontId="10" fillId="0" borderId="5" xfId="0" applyFont="1" applyBorder="1" applyAlignment="1">
      <alignment horizontal="center" shrinkToFit="1"/>
    </xf>
    <xf numFmtId="0" fontId="47" fillId="0" borderId="0" xfId="0" applyFont="1" applyAlignment="1">
      <alignment horizontal="left"/>
    </xf>
    <xf numFmtId="0" fontId="50" fillId="0" borderId="0" xfId="0" applyFont="1" applyAlignment="1">
      <alignment horizontal="left"/>
    </xf>
    <xf numFmtId="0" fontId="51" fillId="0" borderId="0" xfId="0" applyFont="1"/>
    <xf numFmtId="0" fontId="7" fillId="0" borderId="47" xfId="0" applyFont="1" applyBorder="1" applyAlignment="1">
      <alignment horizontal="center"/>
    </xf>
    <xf numFmtId="0" fontId="7" fillId="0" borderId="47" xfId="0" applyFont="1" applyBorder="1"/>
    <xf numFmtId="0" fontId="5" fillId="0" borderId="47" xfId="0" applyFont="1" applyBorder="1"/>
    <xf numFmtId="0" fontId="0" fillId="0" borderId="47" xfId="0" applyBorder="1"/>
    <xf numFmtId="0" fontId="0" fillId="0" borderId="48" xfId="0" applyBorder="1"/>
    <xf numFmtId="0" fontId="4" fillId="0" borderId="47" xfId="0" applyFont="1" applyBorder="1" applyAlignment="1">
      <alignment horizontal="center"/>
    </xf>
    <xf numFmtId="0" fontId="4" fillId="0" borderId="47" xfId="0" applyFont="1" applyBorder="1" applyAlignment="1">
      <alignment horizontal="left"/>
    </xf>
    <xf numFmtId="0" fontId="2" fillId="0" borderId="47" xfId="0" applyFont="1" applyBorder="1"/>
    <xf numFmtId="0" fontId="3" fillId="0" borderId="47" xfId="0" applyFont="1" applyBorder="1"/>
    <xf numFmtId="0" fontId="3" fillId="0" borderId="47" xfId="0" applyFont="1" applyBorder="1" applyAlignment="1">
      <alignment horizontal="left"/>
    </xf>
    <xf numFmtId="0" fontId="5" fillId="0" borderId="53" xfId="0" applyFont="1" applyBorder="1" applyAlignment="1">
      <alignment horizontal="center"/>
    </xf>
    <xf numFmtId="0" fontId="6" fillId="0" borderId="52" xfId="0" applyFont="1" applyBorder="1" applyAlignment="1">
      <alignment horizontal="center"/>
    </xf>
    <xf numFmtId="0" fontId="6" fillId="0" borderId="50" xfId="0" applyFont="1" applyBorder="1" applyAlignment="1">
      <alignment horizontal="center"/>
    </xf>
    <xf numFmtId="0" fontId="6" fillId="0" borderId="37" xfId="0" applyFont="1" applyBorder="1" applyAlignment="1">
      <alignment horizontal="center"/>
    </xf>
    <xf numFmtId="0" fontId="6" fillId="0" borderId="54" xfId="0" applyFont="1" applyBorder="1" applyAlignment="1">
      <alignment horizontal="center"/>
    </xf>
    <xf numFmtId="0" fontId="2" fillId="0" borderId="51" xfId="0" applyFont="1" applyBorder="1" applyAlignment="1" applyProtection="1">
      <alignment shrinkToFit="1"/>
      <protection locked="0"/>
    </xf>
    <xf numFmtId="0" fontId="4" fillId="3" borderId="32" xfId="0" applyFont="1" applyFill="1" applyBorder="1" applyAlignment="1">
      <alignment horizontal="center"/>
    </xf>
    <xf numFmtId="0" fontId="2" fillId="2" borderId="56" xfId="0" applyFont="1" applyFill="1" applyBorder="1" applyAlignment="1" applyProtection="1">
      <alignment horizontal="center" shrinkToFit="1"/>
      <protection locked="0"/>
    </xf>
    <xf numFmtId="0" fontId="58" fillId="0" borderId="57" xfId="0" applyFont="1" applyBorder="1" applyProtection="1">
      <protection locked="0"/>
    </xf>
    <xf numFmtId="0" fontId="58" fillId="0" borderId="38" xfId="0" applyFont="1" applyBorder="1" applyProtection="1">
      <protection locked="0"/>
    </xf>
    <xf numFmtId="0" fontId="4" fillId="0" borderId="50" xfId="0" applyFont="1" applyBorder="1" applyAlignment="1" applyProtection="1">
      <alignment horizontal="center"/>
      <protection locked="0"/>
    </xf>
    <xf numFmtId="0" fontId="3" fillId="0" borderId="56" xfId="0" applyFont="1" applyBorder="1" applyProtection="1">
      <protection locked="0"/>
    </xf>
    <xf numFmtId="0" fontId="4" fillId="10" borderId="35" xfId="0" applyFont="1" applyFill="1" applyBorder="1" applyAlignment="1" applyProtection="1">
      <alignment horizontal="center"/>
      <protection locked="0"/>
    </xf>
    <xf numFmtId="0" fontId="6" fillId="10" borderId="35" xfId="0" applyFont="1" applyFill="1" applyBorder="1" applyAlignment="1" applyProtection="1">
      <alignment horizontal="center"/>
      <protection locked="0"/>
    </xf>
    <xf numFmtId="0" fontId="28" fillId="10" borderId="35" xfId="0" applyFont="1" applyFill="1" applyBorder="1" applyAlignment="1" applyProtection="1">
      <alignment horizontal="center"/>
      <protection locked="0"/>
    </xf>
    <xf numFmtId="0" fontId="3" fillId="0" borderId="58" xfId="0" applyFont="1" applyBorder="1" applyProtection="1">
      <protection locked="0"/>
    </xf>
    <xf numFmtId="0" fontId="3" fillId="0" borderId="58" xfId="0" applyFont="1" applyBorder="1"/>
    <xf numFmtId="0" fontId="3" fillId="0" borderId="59" xfId="0" applyFont="1" applyBorder="1" applyProtection="1">
      <protection locked="0"/>
    </xf>
    <xf numFmtId="0" fontId="1" fillId="0" borderId="0" xfId="0" applyFont="1" applyAlignment="1" applyProtection="1">
      <alignment shrinkToFit="1"/>
      <protection locked="0"/>
    </xf>
    <xf numFmtId="0" fontId="11" fillId="0" borderId="4"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 fillId="0" borderId="0" xfId="0" applyFont="1" applyAlignment="1">
      <alignment shrinkToFit="1"/>
    </xf>
    <xf numFmtId="0" fontId="17" fillId="2" borderId="4" xfId="0" applyFont="1" applyFill="1" applyBorder="1" applyAlignment="1" applyProtection="1">
      <alignment horizontal="center"/>
      <protection locked="0"/>
    </xf>
    <xf numFmtId="0" fontId="1" fillId="0" borderId="4" xfId="0" applyFont="1" applyBorder="1" applyProtection="1">
      <protection locked="0"/>
    </xf>
    <xf numFmtId="0" fontId="1" fillId="0" borderId="51" xfId="0" applyFont="1" applyBorder="1" applyAlignment="1" applyProtection="1">
      <alignment horizontal="center" shrinkToFit="1"/>
      <protection locked="0"/>
    </xf>
    <xf numFmtId="0" fontId="5" fillId="0" borderId="51" xfId="0" applyFont="1" applyBorder="1" applyAlignment="1" applyProtection="1">
      <alignment horizontal="center" shrinkToFit="1"/>
      <protection locked="0"/>
    </xf>
    <xf numFmtId="0" fontId="5" fillId="0" borderId="45" xfId="0" applyFont="1" applyBorder="1" applyAlignment="1" applyProtection="1">
      <alignment horizontal="center" shrinkToFit="1"/>
      <protection locked="0"/>
    </xf>
    <xf numFmtId="0" fontId="3" fillId="0" borderId="51" xfId="0" applyFont="1" applyBorder="1" applyAlignment="1" applyProtection="1">
      <alignment horizontal="center" shrinkToFit="1"/>
      <protection locked="0"/>
    </xf>
    <xf numFmtId="0" fontId="47" fillId="0" borderId="45" xfId="0" applyFont="1" applyBorder="1" applyAlignment="1" applyProtection="1">
      <alignment horizontal="center" shrinkToFit="1"/>
      <protection locked="0"/>
    </xf>
    <xf numFmtId="0" fontId="1" fillId="0" borderId="53" xfId="0" applyFont="1" applyBorder="1" applyAlignment="1" applyProtection="1">
      <alignment horizontal="center" shrinkToFit="1"/>
      <protection locked="0"/>
    </xf>
    <xf numFmtId="0" fontId="1" fillId="0" borderId="45" xfId="0" applyFont="1" applyBorder="1" applyAlignment="1" applyProtection="1">
      <alignment horizontal="center" shrinkToFit="1"/>
      <protection locked="0"/>
    </xf>
    <xf numFmtId="0" fontId="41" fillId="2" borderId="7" xfId="0" applyFont="1" applyFill="1" applyBorder="1" applyAlignment="1">
      <alignment horizontal="center"/>
    </xf>
    <xf numFmtId="0" fontId="41" fillId="2" borderId="2" xfId="0" applyFont="1" applyFill="1" applyBorder="1" applyAlignment="1">
      <alignment horizontal="center"/>
    </xf>
    <xf numFmtId="0" fontId="41" fillId="2" borderId="3" xfId="0" applyFont="1" applyFill="1" applyBorder="1" applyAlignment="1">
      <alignment horizontal="center"/>
    </xf>
    <xf numFmtId="0" fontId="7" fillId="10" borderId="34" xfId="0" applyFont="1" applyFill="1" applyBorder="1" applyAlignment="1" applyProtection="1">
      <alignment horizontal="center"/>
      <protection locked="0"/>
    </xf>
    <xf numFmtId="0" fontId="7" fillId="10" borderId="35"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1" fillId="17" borderId="12" xfId="0" applyFont="1" applyFill="1" applyBorder="1" applyAlignment="1">
      <alignment horizontal="center"/>
    </xf>
    <xf numFmtId="0" fontId="1" fillId="17" borderId="17" xfId="0" applyFont="1" applyFill="1" applyBorder="1" applyAlignment="1">
      <alignment horizontal="center"/>
    </xf>
    <xf numFmtId="0" fontId="1" fillId="17" borderId="1" xfId="0" applyFont="1" applyFill="1" applyBorder="1" applyAlignment="1">
      <alignment horizontal="center"/>
    </xf>
    <xf numFmtId="0" fontId="1" fillId="15" borderId="12" xfId="0" applyFont="1" applyFill="1" applyBorder="1" applyAlignment="1">
      <alignment horizontal="center"/>
    </xf>
    <xf numFmtId="0" fontId="1" fillId="15" borderId="17" xfId="0" applyFont="1" applyFill="1" applyBorder="1" applyAlignment="1">
      <alignment horizontal="center"/>
    </xf>
    <xf numFmtId="0" fontId="1" fillId="15" borderId="1" xfId="0" applyFont="1" applyFill="1" applyBorder="1" applyAlignment="1">
      <alignment horizontal="center"/>
    </xf>
    <xf numFmtId="0" fontId="1" fillId="5" borderId="12" xfId="0" applyFont="1" applyFill="1" applyBorder="1" applyAlignment="1">
      <alignment horizontal="center"/>
    </xf>
    <xf numFmtId="0" fontId="1" fillId="5" borderId="17" xfId="0" applyFont="1" applyFill="1" applyBorder="1" applyAlignment="1">
      <alignment horizontal="center"/>
    </xf>
    <xf numFmtId="0" fontId="1" fillId="5" borderId="1" xfId="0" applyFont="1" applyFill="1" applyBorder="1" applyAlignment="1">
      <alignment horizontal="center"/>
    </xf>
    <xf numFmtId="0" fontId="1" fillId="18" borderId="12" xfId="0" applyFont="1" applyFill="1" applyBorder="1" applyAlignment="1">
      <alignment horizontal="center"/>
    </xf>
    <xf numFmtId="0" fontId="1" fillId="18" borderId="17" xfId="0" applyFont="1" applyFill="1" applyBorder="1" applyAlignment="1">
      <alignment horizontal="center"/>
    </xf>
    <xf numFmtId="0" fontId="1" fillId="18" borderId="1" xfId="0" applyFont="1" applyFill="1" applyBorder="1" applyAlignment="1">
      <alignment horizontal="center"/>
    </xf>
    <xf numFmtId="0" fontId="1" fillId="19" borderId="12" xfId="0" applyFont="1" applyFill="1" applyBorder="1" applyAlignment="1">
      <alignment horizontal="center"/>
    </xf>
    <xf numFmtId="0" fontId="1" fillId="19" borderId="17" xfId="0" applyFont="1" applyFill="1" applyBorder="1" applyAlignment="1">
      <alignment horizontal="center"/>
    </xf>
    <xf numFmtId="0" fontId="1" fillId="19" borderId="1" xfId="0" applyFont="1" applyFill="1" applyBorder="1" applyAlignment="1">
      <alignment horizontal="center"/>
    </xf>
    <xf numFmtId="0" fontId="1" fillId="20" borderId="12" xfId="0" applyFont="1" applyFill="1" applyBorder="1" applyAlignment="1">
      <alignment horizontal="center"/>
    </xf>
    <xf numFmtId="0" fontId="1" fillId="20" borderId="17" xfId="0" applyFont="1" applyFill="1" applyBorder="1" applyAlignment="1">
      <alignment horizontal="center"/>
    </xf>
    <xf numFmtId="0" fontId="1" fillId="20" borderId="1" xfId="0" applyFont="1" applyFill="1" applyBorder="1" applyAlignment="1">
      <alignment horizontal="center"/>
    </xf>
    <xf numFmtId="0" fontId="1" fillId="2" borderId="12" xfId="0" applyFont="1" applyFill="1" applyBorder="1" applyAlignment="1">
      <alignment horizontal="center"/>
    </xf>
    <xf numFmtId="0" fontId="1" fillId="2" borderId="17" xfId="0" applyFont="1" applyFill="1" applyBorder="1" applyAlignment="1">
      <alignment horizontal="center"/>
    </xf>
    <xf numFmtId="0" fontId="1" fillId="2" borderId="1" xfId="0" applyFont="1" applyFill="1" applyBorder="1" applyAlignment="1">
      <alignment horizontal="center"/>
    </xf>
    <xf numFmtId="0" fontId="1" fillId="21" borderId="12" xfId="0" applyFont="1" applyFill="1" applyBorder="1" applyAlignment="1">
      <alignment horizontal="center"/>
    </xf>
    <xf numFmtId="0" fontId="1" fillId="21" borderId="17" xfId="0" applyFont="1" applyFill="1" applyBorder="1" applyAlignment="1">
      <alignment horizontal="center"/>
    </xf>
    <xf numFmtId="0" fontId="1" fillId="21" borderId="1" xfId="0" applyFont="1" applyFill="1" applyBorder="1" applyAlignment="1">
      <alignment horizontal="center"/>
    </xf>
    <xf numFmtId="0" fontId="1" fillId="22" borderId="12" xfId="0" applyFont="1" applyFill="1" applyBorder="1" applyAlignment="1">
      <alignment horizontal="center"/>
    </xf>
    <xf numFmtId="0" fontId="1" fillId="22" borderId="17" xfId="0" applyFont="1" applyFill="1" applyBorder="1" applyAlignment="1">
      <alignment horizontal="center"/>
    </xf>
    <xf numFmtId="0" fontId="1" fillId="22" borderId="1" xfId="0" applyFont="1" applyFill="1" applyBorder="1" applyAlignment="1">
      <alignment horizontal="center"/>
    </xf>
    <xf numFmtId="0" fontId="1" fillId="23" borderId="12" xfId="0" applyFont="1" applyFill="1" applyBorder="1" applyAlignment="1">
      <alignment horizontal="center"/>
    </xf>
    <xf numFmtId="0" fontId="1" fillId="23" borderId="17" xfId="0" applyFont="1" applyFill="1" applyBorder="1" applyAlignment="1">
      <alignment horizontal="center"/>
    </xf>
    <xf numFmtId="0" fontId="1" fillId="23" borderId="1" xfId="0" applyFont="1" applyFill="1" applyBorder="1" applyAlignment="1">
      <alignment horizontal="center"/>
    </xf>
    <xf numFmtId="0" fontId="1" fillId="24" borderId="12" xfId="0" applyFont="1" applyFill="1" applyBorder="1" applyAlignment="1">
      <alignment horizontal="center"/>
    </xf>
    <xf numFmtId="0" fontId="1" fillId="24" borderId="17" xfId="0" applyFont="1" applyFill="1" applyBorder="1" applyAlignment="1">
      <alignment horizontal="center"/>
    </xf>
    <xf numFmtId="0" fontId="1" fillId="24" borderId="1" xfId="0" applyFont="1" applyFill="1" applyBorder="1" applyAlignment="1">
      <alignment horizontal="center"/>
    </xf>
    <xf numFmtId="0" fontId="1" fillId="25" borderId="12" xfId="0" applyFont="1" applyFill="1" applyBorder="1" applyAlignment="1">
      <alignment horizontal="center"/>
    </xf>
    <xf numFmtId="0" fontId="1" fillId="25" borderId="17" xfId="0" applyFont="1" applyFill="1" applyBorder="1" applyAlignment="1">
      <alignment horizontal="center"/>
    </xf>
    <xf numFmtId="0" fontId="1" fillId="25" borderId="1" xfId="0" applyFont="1" applyFill="1" applyBorder="1" applyAlignment="1">
      <alignment horizontal="center"/>
    </xf>
    <xf numFmtId="0" fontId="1" fillId="26" borderId="12" xfId="0" applyFont="1" applyFill="1" applyBorder="1" applyAlignment="1">
      <alignment horizontal="center"/>
    </xf>
    <xf numFmtId="0" fontId="1" fillId="26" borderId="17" xfId="0" applyFont="1" applyFill="1" applyBorder="1" applyAlignment="1">
      <alignment horizontal="center"/>
    </xf>
    <xf numFmtId="0" fontId="1" fillId="26" borderId="1" xfId="0" applyFont="1" applyFill="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 xfId="0" applyFont="1" applyBorder="1" applyAlignment="1">
      <alignment horizontal="center"/>
    </xf>
    <xf numFmtId="0" fontId="5" fillId="0" borderId="55"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17" fillId="16" borderId="55" xfId="0" applyFont="1" applyFill="1" applyBorder="1" applyAlignment="1" applyProtection="1">
      <alignment horizontal="center"/>
      <protection locked="0"/>
    </xf>
    <xf numFmtId="0" fontId="17" fillId="16" borderId="17" xfId="0" applyFont="1" applyFill="1" applyBorder="1" applyAlignment="1" applyProtection="1">
      <alignment horizontal="center"/>
      <protection locked="0"/>
    </xf>
    <xf numFmtId="0" fontId="24" fillId="16" borderId="52" xfId="0" applyFont="1" applyFill="1" applyBorder="1" applyAlignment="1" applyProtection="1">
      <alignment horizontal="center"/>
      <protection locked="0"/>
    </xf>
    <xf numFmtId="0" fontId="24" fillId="16" borderId="5" xfId="0" applyFont="1" applyFill="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27" fillId="0" borderId="37"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 fillId="2" borderId="51" xfId="0" applyFont="1" applyFill="1" applyBorder="1" applyAlignment="1" applyProtection="1">
      <alignment horizontal="center" shrinkToFit="1"/>
      <protection locked="0"/>
    </xf>
    <xf numFmtId="0" fontId="2" fillId="2" borderId="45" xfId="0" applyFont="1" applyFill="1" applyBorder="1" applyAlignment="1" applyProtection="1">
      <alignment horizontal="center" shrinkToFit="1"/>
      <protection locked="0"/>
    </xf>
    <xf numFmtId="0" fontId="3" fillId="0" borderId="49" xfId="0" applyFont="1" applyBorder="1" applyAlignment="1">
      <alignment horizontal="center"/>
    </xf>
    <xf numFmtId="0" fontId="3" fillId="0" borderId="51" xfId="0" applyFont="1" applyBorder="1" applyAlignment="1">
      <alignment horizontal="center"/>
    </xf>
    <xf numFmtId="2" fontId="6" fillId="0" borderId="15" xfId="0" applyNumberFormat="1" applyFont="1" applyBorder="1" applyAlignment="1">
      <alignment horizontal="center"/>
    </xf>
    <xf numFmtId="0" fontId="5" fillId="0" borderId="15" xfId="0" applyFont="1" applyBorder="1" applyAlignment="1">
      <alignment horizontal="center"/>
    </xf>
    <xf numFmtId="164" fontId="3" fillId="0" borderId="1" xfId="0" applyNumberFormat="1" applyFont="1" applyBorder="1" applyAlignment="1" applyProtection="1">
      <alignment horizontal="center" shrinkToFit="1"/>
      <protection locked="0"/>
    </xf>
    <xf numFmtId="164" fontId="3" fillId="0" borderId="4" xfId="0" applyNumberFormat="1" applyFont="1" applyBorder="1" applyAlignment="1" applyProtection="1">
      <alignment horizontal="center" shrinkToFit="1"/>
      <protection locked="0"/>
    </xf>
    <xf numFmtId="164" fontId="3" fillId="0" borderId="12" xfId="0" applyNumberFormat="1" applyFont="1" applyBorder="1" applyAlignment="1">
      <alignment horizontal="center" shrinkToFit="1"/>
    </xf>
    <xf numFmtId="164" fontId="3" fillId="0" borderId="1" xfId="0" applyNumberFormat="1" applyFont="1" applyBorder="1" applyAlignment="1">
      <alignment horizontal="center" shrinkToFit="1"/>
    </xf>
    <xf numFmtId="164" fontId="3" fillId="0" borderId="16" xfId="0" applyNumberFormat="1" applyFont="1" applyBorder="1" applyAlignment="1" applyProtection="1">
      <alignment horizontal="center" shrinkToFit="1"/>
      <protection locked="0"/>
    </xf>
    <xf numFmtId="164" fontId="3" fillId="0" borderId="3" xfId="0" applyNumberFormat="1" applyFont="1" applyBorder="1" applyAlignment="1" applyProtection="1">
      <alignment horizontal="center" shrinkToFit="1"/>
      <protection locked="0"/>
    </xf>
    <xf numFmtId="0" fontId="2" fillId="0" borderId="15" xfId="0" applyFont="1" applyBorder="1" applyAlignment="1">
      <alignment horizontal="center" shrinkToFit="1"/>
    </xf>
    <xf numFmtId="0" fontId="2" fillId="0" borderId="16" xfId="0" applyFont="1" applyBorder="1" applyAlignment="1">
      <alignment horizontal="center" shrinkToFit="1"/>
    </xf>
    <xf numFmtId="0" fontId="2" fillId="0" borderId="10" xfId="0" applyFont="1" applyBorder="1" applyAlignment="1">
      <alignment horizontal="center" shrinkToFit="1"/>
    </xf>
    <xf numFmtId="164" fontId="3" fillId="0" borderId="12" xfId="0" applyNumberFormat="1" applyFont="1" applyBorder="1" applyAlignment="1" applyProtection="1">
      <alignment horizontal="center" shrinkToFit="1"/>
      <protection locked="0"/>
    </xf>
    <xf numFmtId="0" fontId="6" fillId="0" borderId="12"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5" fillId="0" borderId="10" xfId="0" applyFont="1" applyBorder="1" applyAlignment="1">
      <alignment horizontal="center"/>
    </xf>
    <xf numFmtId="0" fontId="5" fillId="0" borderId="16" xfId="0" applyFont="1" applyBorder="1" applyAlignment="1">
      <alignment horizontal="center"/>
    </xf>
    <xf numFmtId="0" fontId="6" fillId="3" borderId="55" xfId="0" applyFont="1" applyFill="1" applyBorder="1" applyAlignment="1">
      <alignment horizontal="center"/>
    </xf>
    <xf numFmtId="0" fontId="6" fillId="3" borderId="17" xfId="0" applyFont="1" applyFill="1" applyBorder="1" applyAlignment="1">
      <alignment horizontal="center"/>
    </xf>
    <xf numFmtId="0" fontId="6" fillId="3" borderId="1" xfId="0" applyFont="1" applyFill="1" applyBorder="1" applyAlignment="1">
      <alignment horizontal="center"/>
    </xf>
    <xf numFmtId="0" fontId="5" fillId="3" borderId="55" xfId="0" applyFont="1" applyFill="1" applyBorder="1" applyAlignment="1">
      <alignment horizontal="center"/>
    </xf>
    <xf numFmtId="0" fontId="5" fillId="3" borderId="17" xfId="0" applyFont="1" applyFill="1" applyBorder="1" applyAlignment="1">
      <alignment horizontal="center"/>
    </xf>
    <xf numFmtId="0" fontId="5" fillId="3" borderId="1" xfId="0" applyFont="1" applyFill="1" applyBorder="1" applyAlignment="1">
      <alignment horizontal="center"/>
    </xf>
    <xf numFmtId="0" fontId="17" fillId="3" borderId="55" xfId="0" applyFont="1" applyFill="1" applyBorder="1" applyAlignment="1" applyProtection="1">
      <alignment horizontal="center"/>
      <protection locked="0"/>
    </xf>
    <xf numFmtId="0" fontId="17" fillId="3" borderId="17" xfId="0" applyFont="1" applyFill="1" applyBorder="1" applyAlignment="1" applyProtection="1">
      <alignment horizontal="center"/>
      <protection locked="0"/>
    </xf>
    <xf numFmtId="0" fontId="17" fillId="3" borderId="1" xfId="0" applyFont="1" applyFill="1" applyBorder="1" applyAlignment="1" applyProtection="1">
      <alignment horizontal="center"/>
      <protection locked="0"/>
    </xf>
    <xf numFmtId="0" fontId="7" fillId="0" borderId="47" xfId="0" applyFont="1" applyBorder="1" applyAlignment="1">
      <alignment horizontal="right"/>
    </xf>
    <xf numFmtId="164" fontId="3" fillId="0" borderId="4" xfId="0" applyNumberFormat="1" applyFont="1" applyBorder="1" applyAlignment="1">
      <alignment horizontal="center" shrinkToFit="1"/>
    </xf>
    <xf numFmtId="164" fontId="5" fillId="0" borderId="1" xfId="0" applyNumberFormat="1" applyFont="1" applyBorder="1" applyAlignment="1" applyProtection="1">
      <alignment horizontal="center" shrinkToFit="1"/>
      <protection locked="0"/>
    </xf>
    <xf numFmtId="164" fontId="5" fillId="0" borderId="4" xfId="0" applyNumberFormat="1" applyFont="1" applyBorder="1" applyAlignment="1" applyProtection="1">
      <alignment horizontal="center" shrinkToFit="1"/>
      <protection locked="0"/>
    </xf>
    <xf numFmtId="0" fontId="11" fillId="0" borderId="0" xfId="0" applyFont="1" applyAlignment="1">
      <alignment horizontal="center"/>
    </xf>
    <xf numFmtId="0" fontId="11" fillId="0" borderId="8"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164" fontId="5" fillId="0" borderId="1" xfId="0" applyNumberFormat="1" applyFont="1" applyBorder="1" applyAlignment="1">
      <alignment horizontal="center" shrinkToFit="1"/>
    </xf>
    <xf numFmtId="164" fontId="5" fillId="0" borderId="4" xfId="0" applyNumberFormat="1" applyFont="1" applyBorder="1" applyAlignment="1">
      <alignment horizontal="center" shrinkToFit="1"/>
    </xf>
    <xf numFmtId="0" fontId="11" fillId="0" borderId="25" xfId="0" applyFont="1" applyBorder="1" applyAlignment="1">
      <alignment horizontal="center"/>
    </xf>
    <xf numFmtId="0" fontId="11" fillId="0" borderId="26"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164" fontId="5" fillId="0" borderId="12" xfId="0" applyNumberFormat="1" applyFont="1" applyBorder="1" applyAlignment="1" applyProtection="1">
      <alignment horizontal="center" shrinkToFit="1"/>
      <protection locked="0"/>
    </xf>
    <xf numFmtId="0" fontId="6" fillId="0" borderId="10" xfId="0" applyFont="1" applyBorder="1" applyAlignment="1">
      <alignment horizontal="center" vertical="center" shrinkToFit="1"/>
    </xf>
    <xf numFmtId="164" fontId="5" fillId="0" borderId="12" xfId="0" applyNumberFormat="1" applyFont="1" applyBorder="1" applyAlignment="1">
      <alignment horizontal="center" shrinkToFit="1"/>
    </xf>
    <xf numFmtId="0" fontId="3" fillId="0" borderId="37" xfId="0" applyFont="1" applyBorder="1" applyAlignment="1">
      <alignment horizontal="left"/>
    </xf>
    <xf numFmtId="0" fontId="0" fillId="0" borderId="15" xfId="0" applyBorder="1"/>
    <xf numFmtId="0" fontId="0" fillId="0" borderId="16" xfId="0" applyBorder="1"/>
    <xf numFmtId="0" fontId="11" fillId="0" borderId="10"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60" fillId="0" borderId="46" xfId="0" applyFont="1" applyBorder="1" applyAlignment="1">
      <alignment horizontal="center"/>
    </xf>
    <xf numFmtId="0" fontId="60" fillId="0" borderId="47" xfId="0" applyFont="1" applyBorder="1" applyAlignment="1">
      <alignment horizontal="center"/>
    </xf>
    <xf numFmtId="15" fontId="5" fillId="0" borderId="0" xfId="0" applyNumberFormat="1" applyFont="1" applyAlignment="1">
      <alignment horizontal="center"/>
    </xf>
    <xf numFmtId="0" fontId="5" fillId="0" borderId="50" xfId="0" applyFont="1" applyBorder="1" applyAlignment="1">
      <alignment horizontal="center"/>
    </xf>
    <xf numFmtId="0" fontId="0" fillId="0" borderId="0" xfId="0" applyAlignment="1">
      <alignment horizontal="center"/>
    </xf>
    <xf numFmtId="0" fontId="5" fillId="0" borderId="4" xfId="0" applyFont="1" applyBorder="1" applyAlignment="1">
      <alignment horizontal="center"/>
    </xf>
    <xf numFmtId="0" fontId="6" fillId="0" borderId="5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0" borderId="11"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11" fillId="0" borderId="50" xfId="0" applyFont="1" applyBorder="1" applyAlignment="1">
      <alignment horizontal="center" wrapText="1"/>
    </xf>
    <xf numFmtId="0" fontId="5" fillId="0" borderId="0" xfId="0" applyFont="1" applyAlignment="1">
      <alignment horizontal="center" wrapText="1"/>
    </xf>
    <xf numFmtId="0" fontId="7" fillId="0" borderId="47" xfId="0" applyFont="1" applyBorder="1" applyAlignment="1">
      <alignment horizontal="center"/>
    </xf>
    <xf numFmtId="0" fontId="11" fillId="0" borderId="47" xfId="0" applyFont="1" applyBorder="1" applyAlignment="1">
      <alignment horizontal="center" vertical="justify"/>
    </xf>
    <xf numFmtId="0" fontId="11" fillId="0" borderId="12"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164" fontId="5" fillId="0" borderId="17" xfId="0" applyNumberFormat="1" applyFont="1" applyBorder="1" applyAlignment="1">
      <alignment horizontal="center" shrinkToFit="1"/>
    </xf>
    <xf numFmtId="0" fontId="7" fillId="0" borderId="4" xfId="0" applyFont="1" applyBorder="1" applyAlignment="1">
      <alignment horizontal="center" shrinkToFit="1"/>
    </xf>
    <xf numFmtId="0" fontId="17" fillId="0" borderId="55" xfId="0" applyFont="1" applyBorder="1" applyAlignment="1">
      <alignment horizontal="center"/>
    </xf>
    <xf numFmtId="0" fontId="17" fillId="0" borderId="17" xfId="0" applyFont="1" applyBorder="1" applyAlignment="1">
      <alignment horizontal="center"/>
    </xf>
    <xf numFmtId="0" fontId="17" fillId="0" borderId="1" xfId="0" applyFont="1" applyBorder="1" applyAlignment="1">
      <alignment horizontal="center"/>
    </xf>
    <xf numFmtId="0" fontId="4" fillId="0" borderId="0" xfId="0" applyFont="1" applyAlignment="1" applyProtection="1">
      <alignment horizontal="center"/>
      <protection locked="0"/>
    </xf>
    <xf numFmtId="0" fontId="6" fillId="0" borderId="0" xfId="0" applyFont="1" applyAlignment="1" applyProtection="1">
      <alignment horizontal="left"/>
      <protection locked="0"/>
    </xf>
    <xf numFmtId="0" fontId="59" fillId="0" borderId="0" xfId="0" applyFont="1" applyAlignment="1" applyProtection="1">
      <alignment horizontal="left"/>
      <protection locked="0"/>
    </xf>
    <xf numFmtId="0" fontId="53" fillId="0" borderId="5" xfId="0" applyFont="1" applyBorder="1" applyAlignment="1">
      <alignment horizontal="center"/>
    </xf>
    <xf numFmtId="0" fontId="53" fillId="0" borderId="6" xfId="0" applyFont="1" applyBorder="1" applyAlignment="1">
      <alignment horizontal="center"/>
    </xf>
    <xf numFmtId="0" fontId="53" fillId="0" borderId="15" xfId="0" applyFont="1" applyBorder="1" applyAlignment="1">
      <alignment horizontal="center"/>
    </xf>
    <xf numFmtId="0" fontId="53" fillId="0" borderId="16"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37"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47" fillId="0" borderId="15" xfId="0" applyFont="1" applyBorder="1" applyAlignment="1">
      <alignment horizontal="center"/>
    </xf>
    <xf numFmtId="0" fontId="47" fillId="0" borderId="16" xfId="0" applyFont="1" applyBorder="1" applyAlignment="1">
      <alignment horizontal="center"/>
    </xf>
    <xf numFmtId="0" fontId="51" fillId="0" borderId="0" xfId="0" applyFont="1" applyAlignment="1">
      <alignment horizontal="center"/>
    </xf>
    <xf numFmtId="0" fontId="51" fillId="0" borderId="8" xfId="0" applyFont="1" applyBorder="1" applyAlignment="1">
      <alignment horizontal="center"/>
    </xf>
    <xf numFmtId="0" fontId="34" fillId="0" borderId="4" xfId="0" applyFont="1" applyBorder="1" applyAlignment="1">
      <alignment horizontal="center"/>
    </xf>
    <xf numFmtId="0" fontId="34" fillId="0" borderId="12" xfId="0" applyFont="1" applyBorder="1" applyAlignment="1">
      <alignment horizontal="center"/>
    </xf>
    <xf numFmtId="0" fontId="34" fillId="0" borderId="1" xfId="0" applyFont="1" applyBorder="1" applyAlignment="1">
      <alignment horizontal="center"/>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26" fillId="0" borderId="12" xfId="0" applyFont="1" applyBorder="1" applyAlignment="1">
      <alignment horizontal="center"/>
    </xf>
    <xf numFmtId="0" fontId="26" fillId="0" borderId="17" xfId="0" applyFont="1" applyBorder="1" applyAlignment="1">
      <alignment horizontal="center"/>
    </xf>
    <xf numFmtId="0" fontId="26" fillId="10" borderId="4"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3" xfId="0" applyFont="1" applyFill="1" applyBorder="1" applyAlignment="1">
      <alignment horizontal="center" vertical="center"/>
    </xf>
    <xf numFmtId="0" fontId="24" fillId="15" borderId="7" xfId="0" applyFont="1" applyFill="1" applyBorder="1" applyAlignment="1">
      <alignment horizontal="center" vertical="center"/>
    </xf>
    <xf numFmtId="0" fontId="24" fillId="15" borderId="3" xfId="0" applyFont="1" applyFill="1" applyBorder="1" applyAlignment="1">
      <alignment horizontal="center" vertical="center"/>
    </xf>
    <xf numFmtId="0" fontId="56" fillId="0" borderId="0" xfId="0" applyFont="1" applyAlignment="1">
      <alignment horizontal="center"/>
    </xf>
    <xf numFmtId="0" fontId="26" fillId="9" borderId="18"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14" xfId="0" applyFont="1" applyFill="1" applyBorder="1" applyAlignment="1">
      <alignment horizontal="center" vertical="center"/>
    </xf>
    <xf numFmtId="0" fontId="26" fillId="0" borderId="1" xfId="0" applyFont="1" applyBorder="1" applyAlignment="1">
      <alignment horizontal="center"/>
    </xf>
    <xf numFmtId="0" fontId="40" fillId="0" borderId="12" xfId="0" applyFont="1" applyBorder="1" applyAlignment="1">
      <alignment horizontal="center"/>
    </xf>
    <xf numFmtId="0" fontId="40" fillId="0" borderId="17" xfId="0" applyFont="1" applyBorder="1" applyAlignment="1">
      <alignment horizontal="center"/>
    </xf>
    <xf numFmtId="0" fontId="40" fillId="0" borderId="1" xfId="0" applyFont="1" applyBorder="1" applyAlignment="1">
      <alignment horizontal="center"/>
    </xf>
    <xf numFmtId="0" fontId="54" fillId="0" borderId="0" xfId="0" applyFont="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2" xfId="0" applyFont="1" applyBorder="1" applyAlignment="1">
      <alignment horizontal="center" wrapText="1" shrinkToFit="1"/>
    </xf>
    <xf numFmtId="0" fontId="2" fillId="0" borderId="1" xfId="0" applyFont="1" applyBorder="1" applyAlignment="1">
      <alignment horizontal="center" wrapText="1" shrinkToFit="1"/>
    </xf>
    <xf numFmtId="0" fontId="2" fillId="0" borderId="12" xfId="0" applyFont="1" applyBorder="1" applyAlignment="1" applyProtection="1">
      <alignment horizontal="center" wrapText="1" shrinkToFit="1"/>
      <protection locked="0"/>
    </xf>
    <xf numFmtId="0" fontId="2" fillId="0" borderId="1" xfId="0" applyFont="1" applyBorder="1" applyAlignment="1" applyProtection="1">
      <alignment horizontal="center" wrapText="1" shrinkToFit="1"/>
      <protection locked="0"/>
    </xf>
    <xf numFmtId="0" fontId="7" fillId="0" borderId="0" xfId="0" applyFont="1" applyAlignment="1">
      <alignment horizontal="center"/>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4" fillId="0" borderId="11"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0" xfId="0" applyFont="1" applyAlignment="1">
      <alignment horizontal="center" wrapText="1"/>
    </xf>
    <xf numFmtId="0" fontId="3" fillId="0" borderId="0" xfId="0" applyFont="1" applyAlignment="1">
      <alignment horizontal="center" wrapText="1"/>
    </xf>
    <xf numFmtId="0" fontId="3" fillId="0" borderId="9" xfId="1" applyBorder="1" applyAlignment="1">
      <alignment horizontal="center"/>
    </xf>
    <xf numFmtId="0" fontId="3" fillId="0" borderId="0" xfId="1" applyAlignment="1">
      <alignment horizontal="center"/>
    </xf>
    <xf numFmtId="0" fontId="3" fillId="0" borderId="8" xfId="1" applyBorder="1" applyAlignment="1">
      <alignment horizontal="center"/>
    </xf>
    <xf numFmtId="0" fontId="3" fillId="0" borderId="10" xfId="1" applyBorder="1" applyAlignment="1">
      <alignment horizontal="center"/>
    </xf>
    <xf numFmtId="0" fontId="3" fillId="0" borderId="15" xfId="1" applyBorder="1" applyAlignment="1">
      <alignment horizontal="center"/>
    </xf>
    <xf numFmtId="0" fontId="3" fillId="0" borderId="16" xfId="1" applyBorder="1" applyAlignment="1">
      <alignment horizontal="center"/>
    </xf>
    <xf numFmtId="0" fontId="26" fillId="0" borderId="15" xfId="1" applyFont="1" applyBorder="1" applyAlignment="1">
      <alignment horizontal="center" vertical="top" wrapText="1"/>
    </xf>
    <xf numFmtId="15" fontId="37" fillId="0" borderId="17" xfId="1" applyNumberFormat="1" applyFont="1" applyBorder="1" applyAlignment="1">
      <alignment horizontal="center"/>
    </xf>
    <xf numFmtId="0" fontId="37" fillId="0" borderId="17" xfId="1" applyFont="1" applyBorder="1" applyAlignment="1">
      <alignment horizontal="center"/>
    </xf>
    <xf numFmtId="0" fontId="37" fillId="0" borderId="1" xfId="1" applyFont="1" applyBorder="1" applyAlignment="1">
      <alignment horizontal="center"/>
    </xf>
    <xf numFmtId="2" fontId="33" fillId="0" borderId="0" xfId="1" applyNumberFormat="1" applyFont="1" applyAlignment="1">
      <alignment horizontal="center"/>
    </xf>
    <xf numFmtId="0" fontId="5" fillId="0" borderId="4" xfId="1" applyFont="1" applyBorder="1" applyAlignment="1">
      <alignment horizontal="center" wrapText="1"/>
    </xf>
    <xf numFmtId="0" fontId="5" fillId="11" borderId="12" xfId="1" applyFont="1" applyFill="1" applyBorder="1" applyAlignment="1">
      <alignment horizontal="center" wrapText="1"/>
    </xf>
    <xf numFmtId="0" fontId="5" fillId="11" borderId="1" xfId="1" applyFont="1" applyFill="1" applyBorder="1" applyAlignment="1">
      <alignment horizontal="center" wrapText="1"/>
    </xf>
    <xf numFmtId="0" fontId="20" fillId="0" borderId="12" xfId="1" applyFont="1" applyBorder="1" applyAlignment="1">
      <alignment horizontal="center" wrapText="1"/>
    </xf>
    <xf numFmtId="0" fontId="20" fillId="0" borderId="17" xfId="1" applyFont="1" applyBorder="1" applyAlignment="1">
      <alignment horizontal="center" wrapText="1"/>
    </xf>
    <xf numFmtId="0" fontId="20" fillId="0" borderId="1" xfId="1" applyFont="1" applyBorder="1" applyAlignment="1">
      <alignment horizontal="center" wrapText="1"/>
    </xf>
    <xf numFmtId="0" fontId="27" fillId="11" borderId="12" xfId="1" applyFont="1" applyFill="1" applyBorder="1" applyAlignment="1">
      <alignment horizontal="left" wrapText="1"/>
    </xf>
    <xf numFmtId="0" fontId="27" fillId="11" borderId="17" xfId="1" applyFont="1" applyFill="1" applyBorder="1" applyAlignment="1">
      <alignment horizontal="left" wrapText="1"/>
    </xf>
    <xf numFmtId="0" fontId="27" fillId="11" borderId="1" xfId="1" applyFont="1" applyFill="1" applyBorder="1" applyAlignment="1">
      <alignment horizontal="left" wrapText="1"/>
    </xf>
    <xf numFmtId="0" fontId="27" fillId="0" borderId="12" xfId="1" applyFont="1" applyBorder="1" applyAlignment="1">
      <alignment horizontal="left" wrapText="1"/>
    </xf>
    <xf numFmtId="0" fontId="27" fillId="0" borderId="17" xfId="1" applyFont="1" applyBorder="1" applyAlignment="1">
      <alignment horizontal="left" wrapText="1"/>
    </xf>
    <xf numFmtId="0" fontId="27" fillId="0" borderId="1" xfId="1" applyFont="1" applyBorder="1" applyAlignment="1">
      <alignment horizontal="left" wrapText="1"/>
    </xf>
    <xf numFmtId="0" fontId="5" fillId="11" borderId="4" xfId="1" applyFont="1" applyFill="1" applyBorder="1" applyAlignment="1">
      <alignment horizontal="center" wrapText="1"/>
    </xf>
    <xf numFmtId="2" fontId="7" fillId="0" borderId="0" xfId="1" applyNumberFormat="1" applyFont="1" applyAlignment="1">
      <alignment horizontal="center"/>
    </xf>
    <xf numFmtId="0" fontId="29" fillId="0" borderId="0" xfId="1" applyFont="1"/>
    <xf numFmtId="0" fontId="30" fillId="0" borderId="0" xfId="1" applyFont="1" applyAlignment="1">
      <alignment horizontal="center" vertical="center"/>
    </xf>
    <xf numFmtId="0" fontId="27" fillId="0" borderId="0" xfId="1" applyFont="1" applyAlignment="1">
      <alignment horizontal="center" vertical="top"/>
    </xf>
    <xf numFmtId="0" fontId="26" fillId="0" borderId="0" xfId="1" applyFont="1" applyAlignment="1">
      <alignment horizontal="right"/>
    </xf>
    <xf numFmtId="0" fontId="31" fillId="0" borderId="0" xfId="1" applyFont="1" applyAlignment="1">
      <alignment horizontal="left"/>
    </xf>
    <xf numFmtId="0" fontId="24" fillId="0" borderId="0" xfId="1" applyFont="1" applyAlignment="1">
      <alignment horizontal="center"/>
    </xf>
    <xf numFmtId="0" fontId="26" fillId="0" borderId="0" xfId="1" applyFont="1" applyAlignment="1">
      <alignment horizontal="center"/>
    </xf>
    <xf numFmtId="0" fontId="17" fillId="0" borderId="0" xfId="1" applyFont="1" applyAlignment="1">
      <alignment horizontal="center"/>
    </xf>
    <xf numFmtId="0" fontId="34" fillId="0" borderId="0" xfId="1" applyFont="1" applyAlignment="1">
      <alignment horizontal="center"/>
    </xf>
    <xf numFmtId="0" fontId="5" fillId="0" borderId="0" xfId="1" applyFont="1" applyAlignment="1">
      <alignment horizontal="center"/>
    </xf>
    <xf numFmtId="0" fontId="35" fillId="0" borderId="0" xfId="1" applyFont="1" applyAlignment="1">
      <alignment horizontal="center"/>
    </xf>
    <xf numFmtId="2" fontId="26" fillId="0" borderId="0" xfId="1" applyNumberFormat="1" applyFont="1" applyAlignment="1">
      <alignment horizontal="center"/>
    </xf>
    <xf numFmtId="0" fontId="27" fillId="0" borderId="12" xfId="1" applyFont="1" applyBorder="1" applyAlignment="1">
      <alignment horizontal="left"/>
    </xf>
    <xf numFmtId="0" fontId="27" fillId="0" borderId="17" xfId="1" applyFont="1" applyBorder="1" applyAlignment="1">
      <alignment horizontal="left"/>
    </xf>
    <xf numFmtId="0" fontId="27" fillId="0" borderId="1" xfId="1" applyFont="1" applyBorder="1" applyAlignment="1">
      <alignment horizontal="left"/>
    </xf>
    <xf numFmtId="0" fontId="21" fillId="0" borderId="5" xfId="1" applyFont="1" applyBorder="1" applyAlignment="1">
      <alignment horizontal="center"/>
    </xf>
    <xf numFmtId="0" fontId="21" fillId="0" borderId="0" xfId="1" applyFont="1" applyAlignment="1">
      <alignment horizontal="center"/>
    </xf>
    <xf numFmtId="0" fontId="28" fillId="0" borderId="17" xfId="1" applyFont="1" applyBorder="1" applyAlignment="1">
      <alignment horizontal="left"/>
    </xf>
    <xf numFmtId="0" fontId="28" fillId="0" borderId="1" xfId="1" applyFont="1" applyBorder="1" applyAlignment="1">
      <alignment horizontal="left"/>
    </xf>
    <xf numFmtId="0" fontId="37" fillId="0" borderId="12" xfId="1" applyFont="1" applyBorder="1" applyAlignment="1">
      <alignment horizontal="center"/>
    </xf>
    <xf numFmtId="0" fontId="20" fillId="0" borderId="4" xfId="1" applyFont="1" applyBorder="1" applyAlignment="1">
      <alignment horizontal="center" wrapText="1"/>
    </xf>
    <xf numFmtId="0" fontId="26" fillId="0" borderId="0" xfId="2" applyFont="1" applyAlignment="1">
      <alignment horizontal="center"/>
    </xf>
    <xf numFmtId="0" fontId="44" fillId="0" borderId="12" xfId="2" applyFont="1" applyBorder="1" applyAlignment="1">
      <alignment horizontal="center"/>
    </xf>
    <xf numFmtId="0" fontId="44" fillId="0" borderId="17" xfId="2" applyFont="1" applyBorder="1" applyAlignment="1">
      <alignment horizontal="center"/>
    </xf>
    <xf numFmtId="0" fontId="44" fillId="0" borderId="1" xfId="2" applyFont="1" applyBorder="1" applyAlignment="1">
      <alignment horizontal="center"/>
    </xf>
    <xf numFmtId="0" fontId="17" fillId="12" borderId="37" xfId="2" applyFont="1" applyFill="1" applyBorder="1" applyAlignment="1">
      <alignment horizontal="center"/>
    </xf>
    <xf numFmtId="0" fontId="17" fillId="12" borderId="15" xfId="2" applyFont="1" applyFill="1" applyBorder="1" applyAlignment="1">
      <alignment horizontal="center"/>
    </xf>
    <xf numFmtId="0" fontId="17" fillId="12" borderId="38" xfId="2" applyFont="1" applyFill="1" applyBorder="1" applyAlignment="1">
      <alignment horizontal="center"/>
    </xf>
    <xf numFmtId="0" fontId="1" fillId="12" borderId="39" xfId="2" applyFill="1" applyBorder="1" applyAlignment="1">
      <alignment horizontal="center"/>
    </xf>
    <xf numFmtId="0" fontId="1" fillId="12" borderId="40" xfId="2" applyFill="1" applyBorder="1" applyAlignment="1">
      <alignment horizontal="center"/>
    </xf>
    <xf numFmtId="0" fontId="1" fillId="12" borderId="41" xfId="2" applyFill="1" applyBorder="1" applyAlignment="1">
      <alignment horizontal="center"/>
    </xf>
    <xf numFmtId="0" fontId="1" fillId="12" borderId="42" xfId="2" applyFill="1" applyBorder="1" applyAlignment="1">
      <alignment horizontal="center" vertical="center"/>
    </xf>
    <xf numFmtId="0" fontId="1" fillId="12" borderId="43" xfId="2" applyFill="1" applyBorder="1" applyAlignment="1">
      <alignment horizontal="center" vertical="center"/>
    </xf>
    <xf numFmtId="0" fontId="1" fillId="12" borderId="44" xfId="2" applyFill="1" applyBorder="1" applyAlignment="1">
      <alignment horizontal="center" vertical="center"/>
    </xf>
    <xf numFmtId="0" fontId="1" fillId="12" borderId="29" xfId="2" applyFill="1" applyBorder="1" applyAlignment="1">
      <alignment horizontal="center"/>
    </xf>
    <xf numFmtId="0" fontId="1" fillId="12" borderId="30" xfId="2" applyFill="1" applyBorder="1" applyAlignment="1">
      <alignment horizontal="center"/>
    </xf>
    <xf numFmtId="0" fontId="1" fillId="12" borderId="31" xfId="2" applyFill="1" applyBorder="1" applyAlignment="1">
      <alignment horizontal="center"/>
    </xf>
    <xf numFmtId="0" fontId="28" fillId="13" borderId="32" xfId="2" applyFont="1" applyFill="1" applyBorder="1" applyAlignment="1">
      <alignment horizontal="center"/>
    </xf>
    <xf numFmtId="0" fontId="28" fillId="13" borderId="4" xfId="2" applyFont="1" applyFill="1" applyBorder="1" applyAlignment="1">
      <alignment horizontal="center"/>
    </xf>
    <xf numFmtId="0" fontId="28" fillId="13" borderId="33" xfId="2" applyFont="1" applyFill="1" applyBorder="1" applyAlignment="1">
      <alignment horizontal="center"/>
    </xf>
    <xf numFmtId="0" fontId="27" fillId="13" borderId="32" xfId="2" applyFont="1" applyFill="1" applyBorder="1" applyAlignment="1">
      <alignment horizontal="center"/>
    </xf>
    <xf numFmtId="0" fontId="27" fillId="13" borderId="4" xfId="2" applyFont="1" applyFill="1" applyBorder="1" applyAlignment="1">
      <alignment horizontal="center"/>
    </xf>
    <xf numFmtId="0" fontId="27" fillId="13" borderId="33" xfId="2" applyFont="1" applyFill="1" applyBorder="1" applyAlignment="1">
      <alignment horizontal="center"/>
    </xf>
    <xf numFmtId="0" fontId="17" fillId="12" borderId="34" xfId="2" applyFont="1" applyFill="1" applyBorder="1" applyAlignment="1">
      <alignment horizontal="center"/>
    </xf>
    <xf numFmtId="0" fontId="17" fillId="12" borderId="35" xfId="2" applyFont="1" applyFill="1" applyBorder="1" applyAlignment="1">
      <alignment horizontal="center"/>
    </xf>
    <xf numFmtId="0" fontId="17" fillId="14" borderId="35" xfId="2" applyFont="1" applyFill="1" applyBorder="1" applyAlignment="1">
      <alignment horizontal="center"/>
    </xf>
    <xf numFmtId="0" fontId="17" fillId="14" borderId="36" xfId="2"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90">
    <dxf>
      <fill>
        <patternFill>
          <bgColor indexed="52"/>
        </patternFill>
      </fill>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9"/>
      </font>
    </dxf>
    <dxf>
      <fill>
        <patternFill>
          <bgColor indexed="52"/>
        </patternFill>
      </fill>
    </dxf>
    <dxf>
      <font>
        <condense val="0"/>
        <extend val="0"/>
        <color indexed="12"/>
      </font>
    </dxf>
    <dxf>
      <font>
        <condense val="0"/>
        <extend val="0"/>
        <color indexed="10"/>
      </font>
    </dxf>
    <dxf>
      <font>
        <condense val="0"/>
        <extend val="0"/>
        <color indexed="12"/>
      </font>
    </dxf>
    <dxf>
      <fill>
        <patternFill>
          <bgColor indexed="52"/>
        </patternFill>
      </fill>
    </dxf>
    <dxf>
      <font>
        <condense val="0"/>
        <extend val="0"/>
        <color indexed="10"/>
      </font>
    </dxf>
    <dxf>
      <font>
        <condense val="0"/>
        <extend val="0"/>
        <color indexed="12"/>
      </font>
    </dxf>
    <dxf>
      <font>
        <condense val="0"/>
        <extend val="0"/>
        <color indexed="10"/>
      </font>
    </dxf>
    <dxf>
      <fill>
        <patternFill>
          <bgColor indexed="52"/>
        </patternFill>
      </fill>
    </dxf>
    <dxf>
      <font>
        <condense val="0"/>
        <extend val="0"/>
        <color indexed="12"/>
      </font>
    </dxf>
    <dxf>
      <fill>
        <patternFill>
          <bgColor indexed="52"/>
        </patternFill>
      </fill>
    </dxf>
    <dxf>
      <font>
        <condense val="0"/>
        <extend val="0"/>
        <color indexed="12"/>
      </font>
    </dxf>
    <dxf>
      <fill>
        <patternFill>
          <bgColor indexed="52"/>
        </patternFill>
      </fill>
    </dxf>
    <dxf>
      <font>
        <condense val="0"/>
        <extend val="0"/>
        <color indexed="12"/>
      </font>
    </dxf>
    <dxf>
      <fill>
        <patternFill>
          <bgColor indexed="52"/>
        </patternFill>
      </fill>
    </dxf>
    <dxf>
      <fill>
        <patternFill>
          <bgColor indexed="52"/>
        </patternFill>
      </fill>
    </dxf>
    <dxf>
      <font>
        <condense val="0"/>
        <extend val="0"/>
        <color indexed="12"/>
      </font>
    </dxf>
    <dxf>
      <fill>
        <patternFill>
          <bgColor indexed="52"/>
        </patternFill>
      </fill>
    </dxf>
    <dxf>
      <font>
        <condense val="0"/>
        <extend val="0"/>
        <color indexed="12"/>
      </font>
    </dxf>
    <dxf>
      <fill>
        <patternFill>
          <bgColor indexed="52"/>
        </patternFill>
      </fill>
    </dxf>
    <dxf>
      <font>
        <condense val="0"/>
        <extend val="0"/>
        <color indexed="12"/>
      </font>
    </dxf>
    <dxf>
      <font>
        <condense val="0"/>
        <extend val="0"/>
        <color indexed="10"/>
      </font>
    </dxf>
    <dxf>
      <font>
        <condense val="0"/>
        <extend val="0"/>
        <color indexed="12"/>
      </font>
    </dxf>
    <dxf>
      <fill>
        <patternFill>
          <bgColor indexed="52"/>
        </patternFill>
      </fill>
    </dxf>
    <dxf>
      <fill>
        <patternFill>
          <bgColor indexed="52"/>
        </patternFill>
      </fill>
    </dxf>
    <dxf>
      <font>
        <condense val="0"/>
        <extend val="0"/>
        <color indexed="10"/>
      </font>
    </dxf>
    <dxf>
      <font>
        <condense val="0"/>
        <extend val="0"/>
        <color indexed="12"/>
      </font>
    </dxf>
    <dxf>
      <font>
        <condense val="0"/>
        <extend val="0"/>
        <color indexed="10"/>
      </font>
    </dxf>
    <dxf>
      <fill>
        <patternFill>
          <bgColor indexed="52"/>
        </patternFill>
      </fill>
    </dxf>
    <dxf>
      <font>
        <condense val="0"/>
        <extend val="0"/>
        <color indexed="12"/>
      </font>
    </dxf>
    <dxf>
      <fill>
        <patternFill>
          <bgColor indexed="52"/>
        </patternFill>
      </fill>
    </dxf>
    <dxf>
      <font>
        <condense val="0"/>
        <extend val="0"/>
        <color indexed="12"/>
      </font>
    </dxf>
    <dxf>
      <font>
        <condense val="0"/>
        <extend val="0"/>
        <color indexed="10"/>
      </font>
    </dxf>
    <dxf>
      <fill>
        <patternFill>
          <bgColor indexed="52"/>
        </patternFill>
      </fill>
    </dxf>
    <dxf>
      <font>
        <condense val="0"/>
        <extend val="0"/>
        <color indexed="12"/>
      </font>
    </dxf>
    <dxf>
      <font>
        <condense val="0"/>
        <extend val="0"/>
        <color indexed="10"/>
      </font>
    </dxf>
    <dxf>
      <fill>
        <patternFill>
          <bgColor indexed="52"/>
        </patternFill>
      </fill>
    </dxf>
    <dxf>
      <font>
        <condense val="0"/>
        <extend val="0"/>
        <color indexed="10"/>
      </font>
    </dxf>
    <dxf>
      <font>
        <condense val="0"/>
        <extend val="0"/>
        <color indexed="12"/>
      </font>
    </dxf>
    <dxf>
      <fill>
        <patternFill>
          <bgColor indexed="52"/>
        </patternFill>
      </fill>
    </dxf>
    <dxf>
      <font>
        <condense val="0"/>
        <extend val="0"/>
        <color indexed="12"/>
      </font>
    </dxf>
    <dxf>
      <font>
        <condense val="0"/>
        <extend val="0"/>
        <color indexed="10"/>
      </font>
    </dxf>
    <dxf>
      <fill>
        <patternFill>
          <bgColor indexed="52"/>
        </patternFill>
      </fill>
    </dxf>
    <dxf>
      <font>
        <condense val="0"/>
        <extend val="0"/>
        <color indexed="12"/>
      </font>
    </dxf>
    <dxf>
      <font>
        <condense val="0"/>
        <extend val="0"/>
        <color indexed="10"/>
      </font>
    </dxf>
    <dxf>
      <font>
        <condense val="0"/>
        <extend val="0"/>
        <color indexed="12"/>
      </font>
    </dxf>
    <dxf>
      <font>
        <condense val="0"/>
        <extend val="0"/>
        <color indexed="10"/>
      </font>
    </dxf>
    <dxf>
      <fill>
        <patternFill>
          <bgColor indexed="52"/>
        </patternFill>
      </fill>
    </dxf>
    <dxf>
      <fill>
        <patternFill>
          <bgColor indexed="52"/>
        </patternFill>
      </fill>
    </dxf>
    <dxf>
      <font>
        <condense val="0"/>
        <extend val="0"/>
        <color indexed="10"/>
      </font>
    </dxf>
    <dxf>
      <font>
        <condense val="0"/>
        <extend val="0"/>
        <color indexed="12"/>
      </font>
    </dxf>
    <dxf>
      <font>
        <condense val="0"/>
        <extend val="0"/>
        <color indexed="10"/>
      </font>
    </dxf>
    <dxf>
      <fill>
        <patternFill>
          <bgColor indexed="52"/>
        </patternFill>
      </fill>
    </dxf>
    <dxf>
      <font>
        <condense val="0"/>
        <extend val="0"/>
        <color indexed="12"/>
      </font>
    </dxf>
    <dxf>
      <fill>
        <patternFill>
          <bgColor indexed="52"/>
        </patternFill>
      </fill>
    </dxf>
    <dxf>
      <font>
        <condense val="0"/>
        <extend val="0"/>
        <color indexed="12"/>
      </font>
    </dxf>
    <dxf>
      <font>
        <condense val="0"/>
        <extend val="0"/>
        <color indexed="10"/>
      </font>
    </dxf>
    <dxf>
      <fill>
        <patternFill>
          <bgColor indexed="52"/>
        </patternFill>
      </fill>
    </dxf>
    <dxf>
      <font>
        <condense val="0"/>
        <extend val="0"/>
        <color indexed="12"/>
      </font>
    </dxf>
    <dxf>
      <font>
        <condense val="0"/>
        <extend val="0"/>
        <color indexed="10"/>
      </font>
    </dxf>
    <dxf>
      <font>
        <condense val="0"/>
        <extend val="0"/>
        <color indexed="12"/>
      </font>
    </dxf>
    <dxf>
      <fill>
        <patternFill>
          <bgColor indexed="52"/>
        </patternFill>
      </fill>
    </dxf>
    <dxf>
      <font>
        <condense val="0"/>
        <extend val="0"/>
        <color indexed="10"/>
      </font>
    </dxf>
    <dxf>
      <font>
        <condense val="0"/>
        <extend val="0"/>
        <color indexed="12"/>
      </font>
    </dxf>
    <dxf>
      <font>
        <condense val="0"/>
        <extend val="0"/>
        <color indexed="10"/>
      </font>
    </dxf>
    <dxf>
      <fill>
        <patternFill>
          <bgColor indexed="52"/>
        </patternFill>
      </fill>
    </dxf>
    <dxf>
      <fill>
        <patternFill>
          <bgColor indexed="52"/>
        </patternFill>
      </fill>
    </dxf>
    <dxf>
      <font>
        <condense val="0"/>
        <extend val="0"/>
        <color indexed="12"/>
      </font>
    </dxf>
    <dxf>
      <font>
        <condense val="0"/>
        <extend val="0"/>
        <color indexed="10"/>
      </font>
    </dxf>
    <dxf>
      <font>
        <condense val="0"/>
        <extend val="0"/>
        <color indexed="12"/>
      </font>
    </dxf>
    <dxf>
      <font>
        <condense val="0"/>
        <extend val="0"/>
        <color indexed="10"/>
      </font>
    </dxf>
    <dxf>
      <fill>
        <patternFill>
          <bgColor indexed="52"/>
        </patternFill>
      </fill>
    </dxf>
    <dxf>
      <fill>
        <patternFill>
          <bgColor indexed="52"/>
        </patternFill>
      </fill>
    </dxf>
    <dxf>
      <font>
        <condense val="0"/>
        <extend val="0"/>
        <color indexed="12"/>
      </font>
    </dxf>
    <dxf>
      <font>
        <condense val="0"/>
        <extend val="0"/>
        <color indexed="10"/>
      </font>
    </dxf>
    <dxf>
      <font>
        <condense val="0"/>
        <extend val="0"/>
        <color indexed="12"/>
      </font>
    </dxf>
    <dxf>
      <font>
        <condense val="0"/>
        <extend val="0"/>
        <color indexed="10"/>
      </font>
    </dxf>
    <dxf>
      <fill>
        <patternFill>
          <bgColor indexed="52"/>
        </patternFill>
      </fill>
    </dxf>
    <dxf>
      <fill>
        <patternFill>
          <bgColor indexed="52"/>
        </patternFill>
      </fill>
    </dxf>
    <dxf>
      <font>
        <condense val="0"/>
        <extend val="0"/>
        <color indexed="10"/>
      </font>
    </dxf>
    <dxf>
      <font>
        <condense val="0"/>
        <extend val="0"/>
        <color indexed="12"/>
      </font>
    </dxf>
    <dxf>
      <fill>
        <patternFill>
          <bgColor indexed="52"/>
        </patternFill>
      </fill>
    </dxf>
    <dxf>
      <font>
        <condense val="0"/>
        <extend val="0"/>
        <color indexed="12"/>
      </font>
    </dxf>
    <dxf>
      <font>
        <condense val="0"/>
        <extend val="0"/>
        <color indexed="10"/>
      </font>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704851</xdr:colOff>
      <xdr:row>0</xdr:row>
      <xdr:rowOff>123826</xdr:rowOff>
    </xdr:from>
    <xdr:to>
      <xdr:col>42</xdr:col>
      <xdr:colOff>2076451</xdr:colOff>
      <xdr:row>2</xdr:row>
      <xdr:rowOff>487457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6496051" y="123826"/>
          <a:ext cx="1371600" cy="887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101601</xdr:rowOff>
    </xdr:from>
    <xdr:to>
      <xdr:col>3</xdr:col>
      <xdr:colOff>65231</xdr:colOff>
      <xdr:row>2</xdr:row>
      <xdr:rowOff>317500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1601"/>
          <a:ext cx="1843231" cy="123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17</xdr:col>
          <xdr:colOff>114300</xdr:colOff>
          <xdr:row>8</xdr:row>
          <xdr:rowOff>190500</xdr:rowOff>
        </xdr:from>
        <xdr:to>
          <xdr:col>18</xdr:col>
          <xdr:colOff>19050</xdr:colOff>
          <xdr:row>12</xdr:row>
          <xdr:rowOff>228600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7A92D98B-0ABE-4A3D-A600-0E9F600A13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GB" sz="1200" b="1" i="0" u="sng" strike="noStrike" baseline="0">
                  <a:solidFill>
                    <a:srgbClr val="993366"/>
                  </a:solidFill>
                  <a:latin typeface="Arial"/>
                  <a:cs typeface="Arial"/>
                </a:rPr>
                <a:t>Print All Invoices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123826</xdr:colOff>
      <xdr:row>1</xdr:row>
      <xdr:rowOff>19050</xdr:rowOff>
    </xdr:from>
    <xdr:to>
      <xdr:col>1</xdr:col>
      <xdr:colOff>828676</xdr:colOff>
      <xdr:row>2</xdr:row>
      <xdr:rowOff>365312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23826" y="457200"/>
          <a:ext cx="1123950" cy="72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B2:C55"/>
  <sheetViews>
    <sheetView topLeftCell="A15" workbookViewId="0">
      <selection activeCell="B32" sqref="B32"/>
    </sheetView>
  </sheetViews>
  <sheetFormatPr defaultColWidth="9.140625" defaultRowHeight="12.75" x14ac:dyDescent="0.2"/>
  <cols>
    <col min="1" max="1" width="6" style="189" customWidth="1"/>
    <col min="2" max="2" width="144.5703125" style="189" bestFit="1" customWidth="1"/>
    <col min="3" max="16384" width="9.140625" style="189"/>
  </cols>
  <sheetData>
    <row r="2" spans="2:3" ht="20.25" x14ac:dyDescent="0.3">
      <c r="B2" s="208" t="s">
        <v>204</v>
      </c>
    </row>
    <row r="3" spans="2:3" ht="20.25" x14ac:dyDescent="0.3">
      <c r="B3" s="209"/>
    </row>
    <row r="4" spans="2:3" ht="15" x14ac:dyDescent="0.2">
      <c r="B4" s="210" t="s">
        <v>205</v>
      </c>
    </row>
    <row r="5" spans="2:3" ht="15" x14ac:dyDescent="0.2">
      <c r="B5" s="210"/>
    </row>
    <row r="6" spans="2:3" ht="15" hidden="1" x14ac:dyDescent="0.2">
      <c r="B6" s="210" t="s">
        <v>38</v>
      </c>
    </row>
    <row r="7" spans="2:3" ht="6" hidden="1" customHeight="1" x14ac:dyDescent="0.2">
      <c r="B7" s="210"/>
    </row>
    <row r="8" spans="2:3" ht="15" hidden="1" x14ac:dyDescent="0.2">
      <c r="B8" s="210" t="s">
        <v>44</v>
      </c>
    </row>
    <row r="9" spans="2:3" ht="6" hidden="1" customHeight="1" x14ac:dyDescent="0.2">
      <c r="B9" s="210"/>
    </row>
    <row r="10" spans="2:3" ht="15" hidden="1" x14ac:dyDescent="0.2">
      <c r="B10" s="210" t="s">
        <v>45</v>
      </c>
    </row>
    <row r="11" spans="2:3" ht="6" hidden="1" customHeight="1" x14ac:dyDescent="0.2">
      <c r="B11" s="210"/>
    </row>
    <row r="12" spans="2:3" ht="15" hidden="1" x14ac:dyDescent="0.2">
      <c r="B12" s="210" t="s">
        <v>206</v>
      </c>
    </row>
    <row r="13" spans="2:3" ht="6" customHeight="1" x14ac:dyDescent="0.2">
      <c r="B13" s="210"/>
    </row>
    <row r="14" spans="2:3" ht="15" x14ac:dyDescent="0.2">
      <c r="B14" s="210" t="s">
        <v>39</v>
      </c>
      <c r="C14" s="189" t="s">
        <v>80</v>
      </c>
    </row>
    <row r="15" spans="2:3" ht="6" customHeight="1" x14ac:dyDescent="0.2">
      <c r="B15" s="210"/>
    </row>
    <row r="16" spans="2:3" ht="15.75" x14ac:dyDescent="0.25">
      <c r="B16" s="210" t="s">
        <v>234</v>
      </c>
    </row>
    <row r="17" spans="2:2" ht="6" customHeight="1" x14ac:dyDescent="0.2">
      <c r="B17" s="210"/>
    </row>
    <row r="18" spans="2:2" ht="15" x14ac:dyDescent="0.2">
      <c r="B18" s="210" t="s">
        <v>41</v>
      </c>
    </row>
    <row r="19" spans="2:2" ht="6" customHeight="1" x14ac:dyDescent="0.2">
      <c r="B19" s="210"/>
    </row>
    <row r="20" spans="2:2" ht="15" x14ac:dyDescent="0.2">
      <c r="B20" s="210" t="s">
        <v>207</v>
      </c>
    </row>
    <row r="21" spans="2:2" ht="6" customHeight="1" x14ac:dyDescent="0.2">
      <c r="B21" s="210"/>
    </row>
    <row r="22" spans="2:2" ht="15" x14ac:dyDescent="0.2">
      <c r="B22" s="210" t="s">
        <v>235</v>
      </c>
    </row>
    <row r="23" spans="2:2" ht="6.75" customHeight="1" x14ac:dyDescent="0.2">
      <c r="B23" s="210"/>
    </row>
    <row r="24" spans="2:2" ht="15" x14ac:dyDescent="0.2">
      <c r="B24" s="210" t="s">
        <v>229</v>
      </c>
    </row>
    <row r="25" spans="2:2" ht="6" customHeight="1" x14ac:dyDescent="0.2">
      <c r="B25" s="210"/>
    </row>
    <row r="26" spans="2:2" ht="15" x14ac:dyDescent="0.2">
      <c r="B26" s="210" t="s">
        <v>40</v>
      </c>
    </row>
    <row r="27" spans="2:2" ht="6" customHeight="1" x14ac:dyDescent="0.2">
      <c r="B27" s="210"/>
    </row>
    <row r="28" spans="2:2" ht="15" x14ac:dyDescent="0.2">
      <c r="B28" s="210" t="s">
        <v>182</v>
      </c>
    </row>
    <row r="29" spans="2:2" ht="6" customHeight="1" x14ac:dyDescent="0.2">
      <c r="B29" s="210"/>
    </row>
    <row r="30" spans="2:2" ht="15" x14ac:dyDescent="0.2">
      <c r="B30" s="210" t="s">
        <v>236</v>
      </c>
    </row>
    <row r="31" spans="2:2" ht="6" customHeight="1" x14ac:dyDescent="0.2">
      <c r="B31" s="210"/>
    </row>
    <row r="32" spans="2:2" ht="15" customHeight="1" x14ac:dyDescent="0.2">
      <c r="B32" s="210" t="s">
        <v>230</v>
      </c>
    </row>
    <row r="33" spans="2:2" ht="6" customHeight="1" x14ac:dyDescent="0.2">
      <c r="B33" s="210"/>
    </row>
    <row r="34" spans="2:2" ht="15" x14ac:dyDescent="0.2">
      <c r="B34" s="210" t="s">
        <v>208</v>
      </c>
    </row>
    <row r="35" spans="2:2" ht="6" customHeight="1" x14ac:dyDescent="0.2">
      <c r="B35" s="210"/>
    </row>
    <row r="36" spans="2:2" ht="15" x14ac:dyDescent="0.2">
      <c r="B36" s="210" t="s">
        <v>209</v>
      </c>
    </row>
    <row r="37" spans="2:2" ht="6" customHeight="1" x14ac:dyDescent="0.2">
      <c r="B37" s="210"/>
    </row>
    <row r="38" spans="2:2" ht="15" x14ac:dyDescent="0.2">
      <c r="B38" s="210" t="s">
        <v>210</v>
      </c>
    </row>
    <row r="39" spans="2:2" ht="6" customHeight="1" x14ac:dyDescent="0.2">
      <c r="B39" s="210"/>
    </row>
    <row r="40" spans="2:2" ht="15" x14ac:dyDescent="0.2">
      <c r="B40" s="210" t="s">
        <v>211</v>
      </c>
    </row>
    <row r="41" spans="2:2" ht="6" customHeight="1" x14ac:dyDescent="0.2">
      <c r="B41" s="210"/>
    </row>
    <row r="42" spans="2:2" ht="15" x14ac:dyDescent="0.2">
      <c r="B42" s="210" t="s">
        <v>212</v>
      </c>
    </row>
    <row r="43" spans="2:2" ht="15" x14ac:dyDescent="0.2">
      <c r="B43" s="210" t="s">
        <v>231</v>
      </c>
    </row>
    <row r="44" spans="2:2" ht="6" customHeight="1" x14ac:dyDescent="0.2">
      <c r="B44" s="210"/>
    </row>
    <row r="45" spans="2:2" ht="15.75" x14ac:dyDescent="0.25">
      <c r="B45" s="210" t="s">
        <v>232</v>
      </c>
    </row>
    <row r="46" spans="2:2" ht="6" customHeight="1" x14ac:dyDescent="0.2">
      <c r="B46" s="210"/>
    </row>
    <row r="47" spans="2:2" ht="15" x14ac:dyDescent="0.2">
      <c r="B47" s="210" t="s">
        <v>243</v>
      </c>
    </row>
    <row r="48" spans="2:2" ht="15" x14ac:dyDescent="0.2">
      <c r="B48" s="210"/>
    </row>
    <row r="49" spans="2:2" ht="15" x14ac:dyDescent="0.2">
      <c r="B49" s="211" t="s">
        <v>43</v>
      </c>
    </row>
    <row r="50" spans="2:2" ht="15" x14ac:dyDescent="0.2">
      <c r="B50" s="210" t="s">
        <v>233</v>
      </c>
    </row>
    <row r="51" spans="2:2" ht="15" hidden="1" x14ac:dyDescent="0.2">
      <c r="B51" s="210" t="s">
        <v>213</v>
      </c>
    </row>
    <row r="52" spans="2:2" ht="15" x14ac:dyDescent="0.2">
      <c r="B52" s="210" t="s">
        <v>227</v>
      </c>
    </row>
    <row r="53" spans="2:2" ht="15.75" x14ac:dyDescent="0.25">
      <c r="B53" s="191" t="s">
        <v>48</v>
      </c>
    </row>
    <row r="54" spans="2:2" ht="15" x14ac:dyDescent="0.2">
      <c r="B54" s="210"/>
    </row>
    <row r="55" spans="2:2" ht="15.75" x14ac:dyDescent="0.25">
      <c r="B55" s="212"/>
    </row>
  </sheetData>
  <sheetProtection algorithmName="SHA-512" hashValue="N1H03hN6Zrb1+medq0dYYniVteBbzhutHSQZckX4lSWaIGJlJX9bfX3UtiQbo7/fTabb2XTI076DqRebJA+7Ow==" saltValue="UhlBnbwdxK+27T6oeoeCdQ==" spinCount="100000" sheet="1" objects="1" scenarios="1"/>
  <pageMargins left="0.75" right="0.75" top="1" bottom="1" header="0.5" footer="0.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8000"/>
  </sheetPr>
  <dimension ref="A1:BC178"/>
  <sheetViews>
    <sheetView tabSelected="1" zoomScaleNormal="100" zoomScaleSheetLayoutView="120" workbookViewId="0">
      <pane xSplit="6" ySplit="4" topLeftCell="G124" activePane="bottomRight" state="frozen"/>
      <selection pane="topRight" activeCell="G1" sqref="G1"/>
      <selection pane="bottomLeft" activeCell="A5" sqref="A5"/>
      <selection pane="bottomRight" activeCell="H163" sqref="H163"/>
    </sheetView>
  </sheetViews>
  <sheetFormatPr defaultColWidth="9.140625" defaultRowHeight="12.75" x14ac:dyDescent="0.2"/>
  <cols>
    <col min="1" max="1" width="3" style="39" customWidth="1"/>
    <col min="2" max="2" width="2.85546875" style="5" customWidth="1"/>
    <col min="3" max="3" width="9.28515625" style="1" customWidth="1"/>
    <col min="4" max="4" width="8.7109375" style="6" bestFit="1" customWidth="1"/>
    <col min="5" max="5" width="9.85546875" style="6" customWidth="1"/>
    <col min="6" max="6" width="6.85546875" style="6" bestFit="1" customWidth="1"/>
    <col min="7" max="7" width="4.85546875" style="5" customWidth="1"/>
    <col min="8" max="8" width="7.85546875" style="5" customWidth="1"/>
    <col min="9" max="9" width="3.7109375" style="187" customWidth="1"/>
    <col min="10" max="10" width="7.85546875" style="187" customWidth="1"/>
    <col min="11" max="11" width="3.7109375" style="187" customWidth="1"/>
    <col min="12" max="12" width="7.85546875" style="187" customWidth="1"/>
    <col min="13" max="13" width="3.7109375" style="187" customWidth="1"/>
    <col min="14" max="14" width="7.85546875" style="187" customWidth="1"/>
    <col min="15" max="15" width="3.7109375" style="187" customWidth="1"/>
    <col min="16" max="16" width="7.85546875" style="187" customWidth="1"/>
    <col min="17" max="17" width="3.7109375" style="187" customWidth="1"/>
    <col min="18" max="18" width="7.7109375" style="187" customWidth="1"/>
    <col min="19" max="19" width="3.7109375" style="187" customWidth="1"/>
    <col min="20" max="20" width="7.7109375" style="187" customWidth="1"/>
    <col min="21" max="21" width="3.7109375" style="5" customWidth="1"/>
    <col min="22" max="22" width="7.7109375" style="5" customWidth="1"/>
    <col min="23" max="23" width="3.7109375" style="5" hidden="1" customWidth="1"/>
    <col min="24" max="24" width="7.7109375" style="9" hidden="1" customWidth="1"/>
    <col min="25" max="25" width="3.7109375" style="5" hidden="1" customWidth="1"/>
    <col min="26" max="26" width="7.7109375" style="5" hidden="1" customWidth="1"/>
    <col min="27" max="27" width="3.7109375" style="5" hidden="1" customWidth="1"/>
    <col min="28" max="28" width="7.7109375" style="5" hidden="1" customWidth="1"/>
    <col min="29" max="29" width="3.7109375" style="5" hidden="1" customWidth="1"/>
    <col min="30" max="30" width="7.7109375" style="5" hidden="1" customWidth="1"/>
    <col min="31" max="39" width="4" style="46" hidden="1" customWidth="1"/>
    <col min="40" max="42" width="4" style="47" hidden="1" customWidth="1"/>
    <col min="43" max="43" width="41.140625" style="4" customWidth="1"/>
    <col min="44" max="44" width="9.140625" style="46"/>
    <col min="54" max="16384" width="9.140625" style="39"/>
  </cols>
  <sheetData>
    <row r="1" spans="1:55" ht="24.75" customHeight="1" x14ac:dyDescent="0.25">
      <c r="A1"/>
      <c r="B1" s="425" t="s">
        <v>284</v>
      </c>
      <c r="C1" s="426"/>
      <c r="D1" s="426"/>
      <c r="E1" s="426"/>
      <c r="F1" s="426"/>
      <c r="G1" s="401" t="s">
        <v>70</v>
      </c>
      <c r="H1" s="401"/>
      <c r="I1" s="438" t="s">
        <v>170</v>
      </c>
      <c r="J1" s="438"/>
      <c r="K1" s="438"/>
      <c r="L1" s="272">
        <v>1</v>
      </c>
      <c r="M1" s="439" t="s">
        <v>183</v>
      </c>
      <c r="N1" s="439"/>
      <c r="O1" s="439"/>
      <c r="P1" s="439"/>
      <c r="Q1" s="273"/>
      <c r="R1" s="273"/>
      <c r="S1" s="274"/>
      <c r="T1" s="274"/>
      <c r="U1" s="275"/>
      <c r="V1" s="276"/>
      <c r="W1" s="277"/>
      <c r="X1" s="278"/>
      <c r="Y1" s="277"/>
      <c r="Z1" s="277"/>
      <c r="AA1" s="277"/>
      <c r="AB1" s="277"/>
      <c r="AC1" s="277"/>
      <c r="AD1" s="277"/>
      <c r="AE1" s="279"/>
      <c r="AF1" s="280">
        <f>F3</f>
        <v>8</v>
      </c>
      <c r="AG1" s="280" t="s">
        <v>5</v>
      </c>
      <c r="AH1" s="280"/>
      <c r="AI1" s="280"/>
      <c r="AJ1" s="280"/>
      <c r="AK1" s="280"/>
      <c r="AL1" s="280"/>
      <c r="AM1" s="280"/>
      <c r="AN1" s="281"/>
      <c r="AO1" s="281"/>
      <c r="AP1" s="281"/>
      <c r="AQ1" s="374"/>
      <c r="BB1"/>
    </row>
    <row r="2" spans="1:55" ht="16.5" customHeight="1" x14ac:dyDescent="0.2">
      <c r="A2"/>
      <c r="B2" s="428" t="s">
        <v>276</v>
      </c>
      <c r="C2" s="429"/>
      <c r="D2" s="429"/>
      <c r="E2" s="427">
        <v>45003</v>
      </c>
      <c r="F2" s="427"/>
      <c r="G2" s="173" t="s">
        <v>4</v>
      </c>
      <c r="H2" s="173"/>
      <c r="I2" s="173"/>
      <c r="J2" s="172"/>
      <c r="K2" s="376" t="s">
        <v>17</v>
      </c>
      <c r="L2" s="377"/>
      <c r="M2" s="376" t="s">
        <v>253</v>
      </c>
      <c r="N2" s="376"/>
      <c r="O2" s="376"/>
      <c r="P2" s="376"/>
      <c r="Q2" s="377"/>
      <c r="R2" s="377"/>
      <c r="S2" s="173"/>
      <c r="T2" s="173"/>
      <c r="U2" s="173"/>
      <c r="V2" s="182"/>
      <c r="W2" s="174"/>
      <c r="X2" s="183"/>
      <c r="Y2" s="174"/>
      <c r="Z2" s="174"/>
      <c r="AA2" s="174"/>
      <c r="AB2" s="174"/>
      <c r="AC2" s="174"/>
      <c r="AD2" s="174"/>
      <c r="AE2" s="48">
        <v>1</v>
      </c>
      <c r="AF2" s="48">
        <v>2</v>
      </c>
      <c r="AG2" s="48">
        <v>3</v>
      </c>
      <c r="AH2" s="48">
        <v>4</v>
      </c>
      <c r="AI2" s="48">
        <v>5</v>
      </c>
      <c r="AJ2" s="48">
        <v>6</v>
      </c>
      <c r="AK2" s="48">
        <v>7</v>
      </c>
      <c r="AL2" s="48">
        <v>8</v>
      </c>
      <c r="AM2" s="48">
        <v>9</v>
      </c>
      <c r="AN2" s="48">
        <v>10</v>
      </c>
      <c r="AO2" s="48">
        <v>11</v>
      </c>
      <c r="AP2" s="48">
        <v>12</v>
      </c>
      <c r="AQ2" s="375"/>
      <c r="BB2"/>
    </row>
    <row r="3" spans="1:55" s="1" customFormat="1" ht="45.75" customHeight="1" x14ac:dyDescent="0.2">
      <c r="A3" s="45"/>
      <c r="B3" s="436" t="s">
        <v>177</v>
      </c>
      <c r="C3" s="437"/>
      <c r="D3" s="184">
        <v>45291</v>
      </c>
      <c r="E3" s="132" t="s">
        <v>5</v>
      </c>
      <c r="F3" s="176">
        <v>8</v>
      </c>
      <c r="G3" s="434" t="s">
        <v>241</v>
      </c>
      <c r="H3" s="435"/>
      <c r="I3" s="388" t="s">
        <v>272</v>
      </c>
      <c r="J3" s="389"/>
      <c r="K3" s="388" t="s">
        <v>252</v>
      </c>
      <c r="L3" s="389"/>
      <c r="M3" s="434" t="s">
        <v>251</v>
      </c>
      <c r="N3" s="435"/>
      <c r="O3" s="434" t="s">
        <v>239</v>
      </c>
      <c r="P3" s="435"/>
      <c r="Q3" s="434" t="s">
        <v>240</v>
      </c>
      <c r="R3" s="435"/>
      <c r="S3" s="440" t="s">
        <v>283</v>
      </c>
      <c r="T3" s="441"/>
      <c r="U3" s="388" t="s">
        <v>277</v>
      </c>
      <c r="V3" s="389"/>
      <c r="W3" s="442" t="s">
        <v>80</v>
      </c>
      <c r="X3" s="389"/>
      <c r="Y3" s="388"/>
      <c r="Z3" s="389"/>
      <c r="AA3" s="388" t="s">
        <v>174</v>
      </c>
      <c r="AB3" s="389"/>
      <c r="AC3" s="388" t="s">
        <v>175</v>
      </c>
      <c r="AD3" s="389"/>
      <c r="AE3" s="48" t="s">
        <v>6</v>
      </c>
      <c r="AF3" s="48" t="s">
        <v>10</v>
      </c>
      <c r="AG3" s="48" t="s">
        <v>11</v>
      </c>
      <c r="AH3" s="48" t="s">
        <v>22</v>
      </c>
      <c r="AI3" s="48" t="s">
        <v>12</v>
      </c>
      <c r="AJ3" s="48" t="s">
        <v>13</v>
      </c>
      <c r="AK3" s="48" t="s">
        <v>14</v>
      </c>
      <c r="AL3" s="48" t="s">
        <v>15</v>
      </c>
      <c r="AM3" s="48" t="s">
        <v>16</v>
      </c>
      <c r="AN3" s="48" t="s">
        <v>23</v>
      </c>
      <c r="AO3" s="48" t="s">
        <v>172</v>
      </c>
      <c r="AP3" s="48" t="s">
        <v>173</v>
      </c>
      <c r="AQ3" s="375"/>
      <c r="AR3" s="451" t="s">
        <v>245</v>
      </c>
      <c r="AS3" s="451"/>
      <c r="AT3" s="451"/>
      <c r="AU3" s="451"/>
      <c r="AV3" s="451"/>
      <c r="AW3" s="451"/>
      <c r="AX3" s="451"/>
      <c r="AY3" s="451"/>
      <c r="AZ3" s="451"/>
      <c r="BA3" s="451"/>
      <c r="BB3" s="451"/>
      <c r="BC3" s="452"/>
    </row>
    <row r="4" spans="1:55" ht="13.5" customHeight="1" x14ac:dyDescent="0.2">
      <c r="A4"/>
      <c r="B4" s="431" t="s">
        <v>2</v>
      </c>
      <c r="C4" s="432"/>
      <c r="D4" s="433"/>
      <c r="E4" s="149" t="s">
        <v>19</v>
      </c>
      <c r="F4" s="133" t="s">
        <v>1</v>
      </c>
      <c r="G4" s="430">
        <v>1</v>
      </c>
      <c r="H4" s="430"/>
      <c r="I4" s="430">
        <v>2</v>
      </c>
      <c r="J4" s="430"/>
      <c r="K4" s="363">
        <v>3</v>
      </c>
      <c r="L4" s="430"/>
      <c r="M4" s="430">
        <v>4</v>
      </c>
      <c r="N4" s="430"/>
      <c r="O4" s="430">
        <v>5</v>
      </c>
      <c r="P4" s="430"/>
      <c r="Q4" s="430">
        <v>6</v>
      </c>
      <c r="R4" s="430"/>
      <c r="S4" s="377">
        <v>7</v>
      </c>
      <c r="T4" s="391"/>
      <c r="U4" s="390">
        <v>8</v>
      </c>
      <c r="V4" s="391"/>
      <c r="W4" s="377">
        <v>9</v>
      </c>
      <c r="X4" s="391"/>
      <c r="Y4" s="390">
        <v>10</v>
      </c>
      <c r="Z4" s="391"/>
      <c r="AA4" s="390">
        <v>11</v>
      </c>
      <c r="AB4" s="391"/>
      <c r="AC4" s="377">
        <v>12</v>
      </c>
      <c r="AD4" s="391"/>
      <c r="AE4" s="48"/>
      <c r="AF4" s="48"/>
      <c r="AG4" s="48"/>
      <c r="AH4" s="48"/>
      <c r="AI4" s="48"/>
      <c r="AJ4" s="48"/>
      <c r="AK4" s="48"/>
      <c r="AL4" s="48"/>
      <c r="AM4" s="48"/>
      <c r="AN4" s="48"/>
      <c r="AO4" s="48"/>
      <c r="AP4" s="48"/>
      <c r="AQ4" s="282" t="s">
        <v>42</v>
      </c>
      <c r="AR4" s="453"/>
      <c r="AS4" s="453"/>
      <c r="AT4" s="453"/>
      <c r="AU4" s="453"/>
      <c r="AV4" s="453"/>
      <c r="AW4" s="453"/>
      <c r="AX4" s="453"/>
      <c r="AY4" s="453"/>
      <c r="AZ4" s="453"/>
      <c r="BA4" s="453"/>
      <c r="BB4" s="453"/>
      <c r="BC4" s="454"/>
    </row>
    <row r="5" spans="1:55" s="41" customFormat="1" ht="17.25" customHeight="1" x14ac:dyDescent="0.25">
      <c r="B5" s="283">
        <v>1</v>
      </c>
      <c r="C5" s="150" t="s">
        <v>53</v>
      </c>
      <c r="D5" s="151" t="s">
        <v>3</v>
      </c>
      <c r="E5" s="152">
        <v>4.8611111111111104E-4</v>
      </c>
      <c r="F5" s="153" t="s">
        <v>0</v>
      </c>
      <c r="G5" s="403">
        <v>5.1435185185185178E-4</v>
      </c>
      <c r="H5" s="404"/>
      <c r="I5" s="403">
        <v>5.311342592592593E-4</v>
      </c>
      <c r="J5" s="404"/>
      <c r="K5" s="403">
        <v>4.579861111111111E-4</v>
      </c>
      <c r="L5" s="404"/>
      <c r="M5" s="403">
        <v>4.7407407407407402E-4</v>
      </c>
      <c r="N5" s="404"/>
      <c r="O5" s="403">
        <v>4.7256944444444446E-4</v>
      </c>
      <c r="P5" s="404"/>
      <c r="Q5" s="403">
        <v>4.9837962962962965E-4</v>
      </c>
      <c r="R5" s="404"/>
      <c r="S5" s="403">
        <v>5.1168981481481475E-4</v>
      </c>
      <c r="T5" s="404"/>
      <c r="U5" s="403">
        <v>4.5925925925925925E-4</v>
      </c>
      <c r="V5" s="404"/>
      <c r="W5" s="403" t="s">
        <v>36</v>
      </c>
      <c r="X5" s="404"/>
      <c r="Y5" s="403" t="s">
        <v>36</v>
      </c>
      <c r="Z5" s="404"/>
      <c r="AA5" s="378" t="s">
        <v>36</v>
      </c>
      <c r="AB5" s="379"/>
      <c r="AC5" s="387" t="s">
        <v>36</v>
      </c>
      <c r="AD5" s="378"/>
      <c r="AE5" s="7">
        <f>IF(ISTEXT(G6),0,($AF$1+1-AE7-(COUNTIF($AE7:$AP7,AE7)-1)/2))</f>
        <v>6</v>
      </c>
      <c r="AF5" s="7">
        <f>IF(ISTEXT(I6),0,($AF$1+1-AF7-(COUNTIF($AE7:$AP7,AF7)-1)/2))</f>
        <v>5</v>
      </c>
      <c r="AG5" s="7">
        <f>IF(ISTEXT(K6),0,($AF$1+1-AG7-(COUNTIF($AE7:$AP7,AG7)-1)/2))</f>
        <v>0</v>
      </c>
      <c r="AH5" s="7">
        <f>IF(ISTEXT(M6),0,($AF$1+1-AH7-(COUNTIF($AE7:$AP7,AH7)-1)/2))</f>
        <v>0</v>
      </c>
      <c r="AI5" s="7">
        <f>IF(ISTEXT(O6),0,($AF$1+1-AI7-(COUNTIF($AE7:$AP7,AI7)-1)/2))</f>
        <v>0</v>
      </c>
      <c r="AJ5" s="7">
        <f>IF(ISTEXT(Q6),0,($AF$1+1-AJ7-(COUNTIF($AE7:$AP7,AJ7)-1)/2))</f>
        <v>8</v>
      </c>
      <c r="AK5" s="7">
        <f>IF(ISTEXT(S6),0,($AF$1+1-AK7-(COUNTIF($AE7:$AP7,AK7)-1)/2))</f>
        <v>7</v>
      </c>
      <c r="AL5" s="7">
        <f>IF(ISTEXT(U6),0,($AF$1+1-AL7-(COUNTIF($AE7:$AP7,AL7)-1)/2))</f>
        <v>0</v>
      </c>
      <c r="AM5" s="7">
        <f>IF(ISTEXT(W6),0,($AF$1+1-AM7-(COUNTIF($AE7:$AP7,AM7)-1)/2))</f>
        <v>0</v>
      </c>
      <c r="AN5" s="7">
        <f>IF(ISTEXT(Y6),0,($AF$1+1-AN7-(COUNTIF($AE7:$AP7,AN7)-1)/2))</f>
        <v>0</v>
      </c>
      <c r="AO5" s="7">
        <f>IF(ISTEXT(AA6),0,($AF$1+1-AO7-(COUNTIF($AE7:$AP7,AO7)-1)/2))</f>
        <v>0</v>
      </c>
      <c r="AP5" s="7">
        <f>IF(ISTEXT(AC6),0,($AF$1+1-AP7-(COUNTIF($AE7:$AP7,AP7)-1)/2))</f>
        <v>0</v>
      </c>
      <c r="AQ5" s="306"/>
      <c r="AR5" s="455" t="s">
        <v>281</v>
      </c>
      <c r="AS5" s="455"/>
      <c r="AT5" s="455"/>
      <c r="AU5" s="455"/>
      <c r="AV5" s="455"/>
      <c r="AW5" s="455"/>
      <c r="AX5" s="455"/>
      <c r="AY5" s="455"/>
      <c r="AZ5" s="455"/>
      <c r="BA5" s="455"/>
      <c r="BB5" s="455"/>
      <c r="BC5" s="456"/>
    </row>
    <row r="6" spans="1:55" s="32" customFormat="1" ht="9.9499999999999993" hidden="1" customHeight="1" x14ac:dyDescent="0.2">
      <c r="B6" s="284"/>
      <c r="C6" s="405" t="s">
        <v>20</v>
      </c>
      <c r="D6" s="406"/>
      <c r="E6" s="134"/>
      <c r="F6" s="154"/>
      <c r="G6" s="409">
        <f>IF(G5&lt;$E5,"ST",G5)</f>
        <v>5.1435185185185178E-4</v>
      </c>
      <c r="H6" s="410"/>
      <c r="I6" s="410">
        <f>IF(I5&lt;$E5,"ST",I5)</f>
        <v>5.311342592592593E-4</v>
      </c>
      <c r="J6" s="410"/>
      <c r="K6" s="409" t="str">
        <f>IF(K5&lt;$E5,"ST",K5)</f>
        <v>ST</v>
      </c>
      <c r="L6" s="410"/>
      <c r="M6" s="410" t="str">
        <f>IF(M5&lt;$E5,"ST",M5)</f>
        <v>ST</v>
      </c>
      <c r="N6" s="410"/>
      <c r="O6" s="410" t="str">
        <f>IF(O5&lt;$E5,"ST",O5)</f>
        <v>ST</v>
      </c>
      <c r="P6" s="410"/>
      <c r="Q6" s="410">
        <f>IF(Q5&lt;$E5,"ST",Q5)</f>
        <v>4.9837962962962965E-4</v>
      </c>
      <c r="R6" s="410"/>
      <c r="S6" s="409">
        <f>IF(S5&lt;$E5,"ST",S5)</f>
        <v>5.1168981481481475E-4</v>
      </c>
      <c r="T6" s="410"/>
      <c r="U6" s="402" t="str">
        <f>IF(U5&lt;$E5,"ST",U5)</f>
        <v>ST</v>
      </c>
      <c r="V6" s="402"/>
      <c r="W6" s="381" t="str">
        <f>IF(W5&lt;$E5,"ST",W5)</f>
        <v>t</v>
      </c>
      <c r="X6" s="402"/>
      <c r="Y6" s="402" t="str">
        <f>IF(Y5&lt;$E5,"ST",Y5)</f>
        <v>t</v>
      </c>
      <c r="Z6" s="402"/>
      <c r="AA6" s="380" t="str">
        <f>IF(AA5&lt;$E5,"ST",AA5)</f>
        <v>t</v>
      </c>
      <c r="AB6" s="381"/>
      <c r="AC6" s="380" t="str">
        <f>IF(AC5&lt;$E5,"ST",AC5)</f>
        <v>t</v>
      </c>
      <c r="AD6" s="381"/>
      <c r="AE6" s="7"/>
      <c r="AF6" s="7"/>
      <c r="AG6" s="7"/>
      <c r="AH6" s="7"/>
      <c r="AI6" s="7"/>
      <c r="AJ6" s="7"/>
      <c r="AK6" s="7"/>
      <c r="AL6" s="7"/>
      <c r="AM6" s="7"/>
      <c r="AN6" s="7"/>
      <c r="AO6" s="7"/>
      <c r="AP6" s="7"/>
      <c r="AQ6" s="307"/>
      <c r="AR6" s="231"/>
      <c r="AS6" s="231"/>
      <c r="AT6" s="231"/>
      <c r="AU6" s="231"/>
      <c r="AV6" s="231"/>
      <c r="AW6" s="231"/>
      <c r="AX6" s="231"/>
      <c r="AY6" s="232"/>
      <c r="AZ6" s="232"/>
      <c r="BA6" s="232"/>
      <c r="BB6" s="241"/>
      <c r="BC6" s="243"/>
    </row>
    <row r="7" spans="1:55" s="43" customFormat="1" ht="17.25" customHeight="1" x14ac:dyDescent="0.25">
      <c r="B7" s="285"/>
      <c r="C7" s="407"/>
      <c r="D7" s="408"/>
      <c r="E7" s="135"/>
      <c r="F7" s="155" t="s">
        <v>7</v>
      </c>
      <c r="G7" s="52">
        <f>AE7</f>
        <v>3</v>
      </c>
      <c r="H7" s="53">
        <f>H4+AE5</f>
        <v>6</v>
      </c>
      <c r="I7" s="53">
        <f>AF7</f>
        <v>4</v>
      </c>
      <c r="J7" s="53">
        <f>J4+AF5</f>
        <v>5</v>
      </c>
      <c r="K7" s="52" t="str">
        <f>AG7</f>
        <v>X</v>
      </c>
      <c r="L7" s="53">
        <f>L4+AG5</f>
        <v>0</v>
      </c>
      <c r="M7" s="53" t="str">
        <f>AH7</f>
        <v>X</v>
      </c>
      <c r="N7" s="53">
        <f>N4+AH5</f>
        <v>0</v>
      </c>
      <c r="O7" s="53" t="str">
        <f>AI7</f>
        <v>X</v>
      </c>
      <c r="P7" s="53">
        <f>P4+AI5</f>
        <v>0</v>
      </c>
      <c r="Q7" s="53">
        <f>AJ7</f>
        <v>1</v>
      </c>
      <c r="R7" s="53">
        <f>R4+AJ5</f>
        <v>8</v>
      </c>
      <c r="S7" s="52">
        <f>AK7</f>
        <v>2</v>
      </c>
      <c r="T7" s="53">
        <f>T4+AK5</f>
        <v>7</v>
      </c>
      <c r="U7" s="53" t="str">
        <f>AL7</f>
        <v>X</v>
      </c>
      <c r="V7" s="8">
        <f>V4+AL5</f>
        <v>0</v>
      </c>
      <c r="W7" s="52" t="str">
        <f>AM7</f>
        <v>X</v>
      </c>
      <c r="X7" s="8">
        <f>X4+AM5</f>
        <v>0</v>
      </c>
      <c r="Y7" s="53" t="str">
        <f>AN7</f>
        <v>X</v>
      </c>
      <c r="Z7" s="8">
        <f>Z4+AN5</f>
        <v>0</v>
      </c>
      <c r="AA7" s="52" t="str">
        <f>AO7</f>
        <v>X</v>
      </c>
      <c r="AB7" s="8">
        <f>AO5</f>
        <v>0</v>
      </c>
      <c r="AC7" s="53" t="str">
        <f>AP7</f>
        <v>X</v>
      </c>
      <c r="AD7" s="8">
        <f>AP5</f>
        <v>0</v>
      </c>
      <c r="AE7" s="7">
        <f>IF(ISTEXT(G6),"X",RANK(G6,$G6:$AC6,1))</f>
        <v>3</v>
      </c>
      <c r="AF7" s="7">
        <f>IF(ISTEXT(I6),"X",RANK(I6,$G6:$AC6,1))</f>
        <v>4</v>
      </c>
      <c r="AG7" s="7" t="str">
        <f>IF(ISTEXT(K6),"X",RANK(K6,$G6:$AC6,1))</f>
        <v>X</v>
      </c>
      <c r="AH7" s="7" t="str">
        <f>IF(ISTEXT(M6),"X",RANK(M6,$G6:$AC6,1))</f>
        <v>X</v>
      </c>
      <c r="AI7" s="7" t="str">
        <f>IF(ISTEXT(O6),"X",RANK(O6,$G6:$AC6,1))</f>
        <v>X</v>
      </c>
      <c r="AJ7" s="7">
        <f>IF(ISTEXT(Q6),"X",RANK(Q6,$G6:$AC6,1))</f>
        <v>1</v>
      </c>
      <c r="AK7" s="7">
        <f>IF(ISTEXT(S6),"X",RANK(S6,$G6:$AC6,1))</f>
        <v>2</v>
      </c>
      <c r="AL7" s="7" t="str">
        <f>IF(ISTEXT(U6),"X",RANK(U6,$G6:$AC6,1))</f>
        <v>X</v>
      </c>
      <c r="AM7" s="7" t="str">
        <f>IF(ISTEXT(W6),"X",RANK(W6,$G6:$AC6,1))</f>
        <v>X</v>
      </c>
      <c r="AN7" s="7" t="str">
        <f>IF(ISTEXT(Y6),"X",RANK(Y6,$G6:$AC6,1))</f>
        <v>X</v>
      </c>
      <c r="AO7" s="7" t="str">
        <f>IF(ISTEXT(AA6),"X",RANK(AA6,$G6:$AC6,1))</f>
        <v>X</v>
      </c>
      <c r="AP7" s="7" t="str">
        <f>IF(ISTEXT(AC6),"X",RANK(AC6,$G6:$AC6,1))</f>
        <v>X</v>
      </c>
      <c r="AQ7" s="308" t="s">
        <v>80</v>
      </c>
      <c r="AR7" s="457" t="s">
        <v>280</v>
      </c>
      <c r="AS7" s="458"/>
      <c r="AT7" s="458"/>
      <c r="AU7" s="458"/>
      <c r="AV7" s="458"/>
      <c r="AW7" s="458"/>
      <c r="AX7" s="458"/>
      <c r="AY7" s="458"/>
      <c r="AZ7" s="458"/>
      <c r="BA7" s="458"/>
      <c r="BB7" s="458"/>
      <c r="BC7" s="459"/>
    </row>
    <row r="8" spans="1:55" s="41" customFormat="1" ht="17.25" customHeight="1" x14ac:dyDescent="0.25">
      <c r="B8" s="283">
        <f>(B5+1)</f>
        <v>2</v>
      </c>
      <c r="C8" s="150" t="s">
        <v>57</v>
      </c>
      <c r="D8" s="151" t="s">
        <v>3</v>
      </c>
      <c r="E8" s="152">
        <v>4.8611111111111104E-4</v>
      </c>
      <c r="F8" s="153" t="s">
        <v>0</v>
      </c>
      <c r="G8" s="403">
        <v>4.604166666666667E-4</v>
      </c>
      <c r="H8" s="404"/>
      <c r="I8" s="403">
        <v>5.2928240740740746E-4</v>
      </c>
      <c r="J8" s="404"/>
      <c r="K8" s="403">
        <v>5.0034722222222223E-4</v>
      </c>
      <c r="L8" s="404"/>
      <c r="M8" s="403">
        <v>4.7476851851851863E-4</v>
      </c>
      <c r="N8" s="404"/>
      <c r="O8" s="403">
        <v>5.1979166666666656E-4</v>
      </c>
      <c r="P8" s="404"/>
      <c r="Q8" s="403">
        <v>4.8900462962962971E-4</v>
      </c>
      <c r="R8" s="404"/>
      <c r="S8" s="403">
        <v>4.9282407407407402E-4</v>
      </c>
      <c r="T8" s="404"/>
      <c r="U8" s="403">
        <v>4.4606481481481477E-4</v>
      </c>
      <c r="V8" s="404"/>
      <c r="W8" s="403" t="s">
        <v>36</v>
      </c>
      <c r="X8" s="404"/>
      <c r="Y8" s="403" t="s">
        <v>36</v>
      </c>
      <c r="Z8" s="404"/>
      <c r="AA8" s="387" t="s">
        <v>36</v>
      </c>
      <c r="AB8" s="378"/>
      <c r="AC8" s="387" t="s">
        <v>36</v>
      </c>
      <c r="AD8" s="378"/>
      <c r="AE8" s="7">
        <f t="shared" ref="AE8" si="0">IF(ISTEXT(G9),0,($AF$1+1-AE10-(COUNTIF($AE10:$AP10,AE10)-1)/2))</f>
        <v>0</v>
      </c>
      <c r="AF8" s="7">
        <f t="shared" ref="AF8" si="1">IF(ISTEXT(I9),0,($AF$1+1-AF10-(COUNTIF($AE10:$AP10,AF10)-1)/2))</f>
        <v>4</v>
      </c>
      <c r="AG8" s="7">
        <f t="shared" ref="AG8" si="2">IF(ISTEXT(K9),0,($AF$1+1-AG10-(COUNTIF($AE10:$AP10,AG10)-1)/2))</f>
        <v>6</v>
      </c>
      <c r="AH8" s="7">
        <f t="shared" ref="AH8" si="3">IF(ISTEXT(M9),0,($AF$1+1-AH10-(COUNTIF($AE10:$AP10,AH10)-1)/2))</f>
        <v>0</v>
      </c>
      <c r="AI8" s="7">
        <f t="shared" ref="AI8" si="4">IF(ISTEXT(O9),0,($AF$1+1-AI10-(COUNTIF($AE10:$AP10,AI10)-1)/2))</f>
        <v>5</v>
      </c>
      <c r="AJ8" s="7">
        <f t="shared" ref="AJ8" si="5">IF(ISTEXT(Q9),0,($AF$1+1-AJ10-(COUNTIF($AE10:$AP10,AJ10)-1)/2))</f>
        <v>8</v>
      </c>
      <c r="AK8" s="7">
        <f t="shared" ref="AK8" si="6">IF(ISTEXT(S9),0,($AF$1+1-AK10-(COUNTIF($AE10:$AP10,AK10)-1)/2))</f>
        <v>7</v>
      </c>
      <c r="AL8" s="7">
        <f t="shared" ref="AL8" si="7">IF(ISTEXT(U9),0,($AF$1+1-AL10-(COUNTIF($AE10:$AP10,AL10)-1)/2))</f>
        <v>0</v>
      </c>
      <c r="AM8" s="7">
        <f t="shared" ref="AM8" si="8">IF(ISTEXT(W9),0,($AF$1+1-AM10-(COUNTIF($AE10:$AP10,AM10)-1)/2))</f>
        <v>0</v>
      </c>
      <c r="AN8" s="7">
        <f t="shared" ref="AN8" si="9">IF(ISTEXT(Y9),0,($AF$1+1-AN10-(COUNTIF($AE10:$AP10,AN10)-1)/2))</f>
        <v>0</v>
      </c>
      <c r="AO8" s="7">
        <f t="shared" ref="AO8" si="10">IF(ISTEXT(AA9),0,($AF$1+1-AO10-(COUNTIF($AE10:$AP10,AO10)-1)/2))</f>
        <v>0</v>
      </c>
      <c r="AP8" s="7">
        <f t="shared" ref="AP8" si="11">IF(ISTEXT(AC9),0,($AF$1+1-AP10-(COUNTIF($AE10:$AP10,AP10)-1)/2))</f>
        <v>0</v>
      </c>
      <c r="AQ8" s="309"/>
      <c r="AR8" s="455" t="s">
        <v>237</v>
      </c>
      <c r="AS8" s="455"/>
      <c r="AT8" s="455"/>
      <c r="AU8" s="455"/>
      <c r="AV8" s="455"/>
      <c r="AW8" s="455"/>
      <c r="AX8" s="455"/>
      <c r="AY8" s="455"/>
      <c r="AZ8" s="455"/>
      <c r="BA8" s="455"/>
      <c r="BB8" s="455"/>
      <c r="BC8" s="456"/>
    </row>
    <row r="9" spans="1:55" s="32" customFormat="1" ht="9.9499999999999993" hidden="1" customHeight="1" x14ac:dyDescent="0.2">
      <c r="B9" s="284"/>
      <c r="C9" s="405" t="s">
        <v>20</v>
      </c>
      <c r="D9" s="406"/>
      <c r="E9" s="134"/>
      <c r="F9" s="154"/>
      <c r="G9" s="409" t="str">
        <f>IF(G8&lt;$E8,"ST",G8)</f>
        <v>ST</v>
      </c>
      <c r="H9" s="410"/>
      <c r="I9" s="410">
        <f>IF(I8&lt;$E8,"ST",I8)</f>
        <v>5.2928240740740746E-4</v>
      </c>
      <c r="J9" s="410"/>
      <c r="K9" s="409">
        <f>IF(K8&lt;$E8,"ST",K8)</f>
        <v>5.0034722222222223E-4</v>
      </c>
      <c r="L9" s="410"/>
      <c r="M9" s="410" t="str">
        <f>IF(M8&lt;$E8,"ST",M8)</f>
        <v>ST</v>
      </c>
      <c r="N9" s="410"/>
      <c r="O9" s="410">
        <f>IF(O8&lt;$E8,"ST",O8)</f>
        <v>5.1979166666666656E-4</v>
      </c>
      <c r="P9" s="410"/>
      <c r="Q9" s="410">
        <f>IF(Q8&lt;$E8,"ST",Q8)</f>
        <v>4.8900462962962971E-4</v>
      </c>
      <c r="R9" s="410"/>
      <c r="S9" s="409">
        <f>IF(S8&lt;$E8,"ST",S8)</f>
        <v>4.9282407407407402E-4</v>
      </c>
      <c r="T9" s="410"/>
      <c r="U9" s="402" t="str">
        <f>IF(U8&lt;$E8,"ST",U8)</f>
        <v>ST</v>
      </c>
      <c r="V9" s="402"/>
      <c r="W9" s="381" t="str">
        <f>IF(W8&lt;$E8,"ST",W8)</f>
        <v>t</v>
      </c>
      <c r="X9" s="402"/>
      <c r="Y9" s="402" t="str">
        <f>IF(Y8&lt;$E8,"ST",Y8)</f>
        <v>t</v>
      </c>
      <c r="Z9" s="402"/>
      <c r="AA9" s="380" t="str">
        <f t="shared" ref="AA9" si="12">IF(AA8&lt;$E8,"ST",AA8)</f>
        <v>t</v>
      </c>
      <c r="AB9" s="381"/>
      <c r="AC9" s="380" t="str">
        <f t="shared" ref="AC9" si="13">IF(AC8&lt;$E8,"ST",AC8)</f>
        <v>t</v>
      </c>
      <c r="AD9" s="381"/>
      <c r="AE9" s="7"/>
      <c r="AF9" s="7"/>
      <c r="AG9" s="7"/>
      <c r="AH9" s="7"/>
      <c r="AI9" s="7"/>
      <c r="AJ9" s="7"/>
      <c r="AK9" s="7"/>
      <c r="AL9" s="7"/>
      <c r="AM9" s="7"/>
      <c r="AN9" s="7"/>
      <c r="AO9" s="7"/>
      <c r="AP9" s="7"/>
      <c r="AQ9" s="307"/>
      <c r="AR9" s="269" t="s">
        <v>228</v>
      </c>
      <c r="AS9" s="232"/>
      <c r="AT9" s="232"/>
      <c r="AU9" s="232"/>
      <c r="AV9" s="232"/>
      <c r="AW9" s="232"/>
      <c r="AX9" s="232"/>
      <c r="AY9" s="232"/>
      <c r="AZ9" s="232"/>
      <c r="BA9" s="232"/>
      <c r="BB9" s="241"/>
      <c r="BC9" s="243"/>
    </row>
    <row r="10" spans="1:55" s="43" customFormat="1" ht="17.25" customHeight="1" x14ac:dyDescent="0.2">
      <c r="B10" s="285"/>
      <c r="C10" s="407"/>
      <c r="D10" s="408"/>
      <c r="E10" s="135"/>
      <c r="F10" s="154" t="s">
        <v>7</v>
      </c>
      <c r="G10" s="52" t="str">
        <f>AE10</f>
        <v>X</v>
      </c>
      <c r="H10" s="53">
        <f>H7+AE8</f>
        <v>6</v>
      </c>
      <c r="I10" s="53">
        <f>AF10</f>
        <v>5</v>
      </c>
      <c r="J10" s="53">
        <f>J7+AF8</f>
        <v>9</v>
      </c>
      <c r="K10" s="52">
        <f>AG10</f>
        <v>3</v>
      </c>
      <c r="L10" s="53">
        <f>L7+AG8</f>
        <v>6</v>
      </c>
      <c r="M10" s="53" t="str">
        <f>AH10</f>
        <v>X</v>
      </c>
      <c r="N10" s="53">
        <f>N7+AH8</f>
        <v>0</v>
      </c>
      <c r="O10" s="53">
        <f>AI10</f>
        <v>4</v>
      </c>
      <c r="P10" s="53">
        <f>P7+AI8</f>
        <v>5</v>
      </c>
      <c r="Q10" s="53">
        <f>AJ10</f>
        <v>1</v>
      </c>
      <c r="R10" s="53">
        <f>R7+AJ8</f>
        <v>16</v>
      </c>
      <c r="S10" s="52">
        <f>AK10</f>
        <v>2</v>
      </c>
      <c r="T10" s="53">
        <f>T7+AK8</f>
        <v>14</v>
      </c>
      <c r="U10" s="53" t="str">
        <f>AL10</f>
        <v>X</v>
      </c>
      <c r="V10" s="8">
        <f>V7+AL8</f>
        <v>0</v>
      </c>
      <c r="W10" s="52" t="str">
        <f>AM10</f>
        <v>X</v>
      </c>
      <c r="X10" s="8">
        <f>X7+AM8</f>
        <v>0</v>
      </c>
      <c r="Y10" s="53" t="str">
        <f>AN10</f>
        <v>X</v>
      </c>
      <c r="Z10" s="8">
        <f>Z7+AN8</f>
        <v>0</v>
      </c>
      <c r="AA10" s="52" t="str">
        <f>AO10</f>
        <v>X</v>
      </c>
      <c r="AB10" s="8">
        <f>AB7+AO8</f>
        <v>0</v>
      </c>
      <c r="AC10" s="53" t="str">
        <f>AP10</f>
        <v>X</v>
      </c>
      <c r="AD10" s="8">
        <f>AD7+AP8</f>
        <v>0</v>
      </c>
      <c r="AE10" s="7" t="str">
        <f t="shared" ref="AE10" si="14">IF(ISTEXT(G9),"X",RANK(G9,$G9:$AC9,1))</f>
        <v>X</v>
      </c>
      <c r="AF10" s="7">
        <f t="shared" ref="AF10" si="15">IF(ISTEXT(I9),"X",RANK(I9,$G9:$AC9,1))</f>
        <v>5</v>
      </c>
      <c r="AG10" s="7">
        <f t="shared" ref="AG10" si="16">IF(ISTEXT(K9),"X",RANK(K9,$G9:$AC9,1))</f>
        <v>3</v>
      </c>
      <c r="AH10" s="7" t="str">
        <f t="shared" ref="AH10" si="17">IF(ISTEXT(M9),"X",RANK(M9,$G9:$AC9,1))</f>
        <v>X</v>
      </c>
      <c r="AI10" s="7">
        <f t="shared" ref="AI10" si="18">IF(ISTEXT(O9),"X",RANK(O9,$G9:$AC9,1))</f>
        <v>4</v>
      </c>
      <c r="AJ10" s="7">
        <f t="shared" ref="AJ10" si="19">IF(ISTEXT(Q9),"X",RANK(Q9,$G9:$AC9,1))</f>
        <v>1</v>
      </c>
      <c r="AK10" s="7">
        <f t="shared" ref="AK10" si="20">IF(ISTEXT(S9),"X",RANK(S9,$G9:$AC9,1))</f>
        <v>2</v>
      </c>
      <c r="AL10" s="7" t="str">
        <f t="shared" ref="AL10" si="21">IF(ISTEXT(U9),"X",RANK(U9,$G9:$AC9,1))</f>
        <v>X</v>
      </c>
      <c r="AM10" s="7" t="str">
        <f t="shared" ref="AM10" si="22">IF(ISTEXT(W9),"X",RANK(W9,$G9:$AC9,1))</f>
        <v>X</v>
      </c>
      <c r="AN10" s="7" t="str">
        <f t="shared" ref="AN10" si="23">IF(ISTEXT(Y9),"X",RANK(Y9,$G9:$AC9,1))</f>
        <v>X</v>
      </c>
      <c r="AO10" s="7" t="str">
        <f t="shared" ref="AO10" si="24">IF(ISTEXT(AA9),"X",RANK(AA9,$G9:$AC9,1))</f>
        <v>X</v>
      </c>
      <c r="AP10" s="7" t="str">
        <f t="shared" ref="AP10" si="25">IF(ISTEXT(AC9),"X",RANK(AC9,$G9:$AC9,1))</f>
        <v>X</v>
      </c>
      <c r="AQ10" s="308"/>
      <c r="AR10" s="460" t="s">
        <v>246</v>
      </c>
      <c r="AS10" s="460"/>
      <c r="AT10" s="460"/>
      <c r="AU10" s="460"/>
      <c r="AV10" s="460"/>
      <c r="AW10" s="460"/>
      <c r="AX10" s="460"/>
      <c r="AY10" s="460"/>
      <c r="AZ10" s="460"/>
      <c r="BA10" s="460"/>
      <c r="BB10" s="460"/>
      <c r="BC10" s="461"/>
    </row>
    <row r="11" spans="1:55" s="41" customFormat="1" ht="17.25" customHeight="1" x14ac:dyDescent="0.25">
      <c r="B11" s="283">
        <f>(B8+1)</f>
        <v>3</v>
      </c>
      <c r="C11" s="150" t="s">
        <v>62</v>
      </c>
      <c r="D11" s="151" t="s">
        <v>18</v>
      </c>
      <c r="E11" s="152">
        <v>8.1018518518518516E-4</v>
      </c>
      <c r="F11" s="153" t="s">
        <v>0</v>
      </c>
      <c r="G11" s="403">
        <v>8.6620370370370378E-4</v>
      </c>
      <c r="H11" s="404"/>
      <c r="I11" s="403">
        <v>8.3043981481481478E-4</v>
      </c>
      <c r="J11" s="404"/>
      <c r="K11" s="403">
        <v>8.8877314814814819E-4</v>
      </c>
      <c r="L11" s="404"/>
      <c r="M11" s="403">
        <v>8.7210648148148152E-4</v>
      </c>
      <c r="N11" s="404"/>
      <c r="O11" s="403">
        <v>8.4606481481481479E-4</v>
      </c>
      <c r="P11" s="404"/>
      <c r="Q11" s="403">
        <v>9.3564814814814812E-4</v>
      </c>
      <c r="R11" s="404"/>
      <c r="S11" s="403">
        <v>8.6064814814814814E-4</v>
      </c>
      <c r="T11" s="404"/>
      <c r="U11" s="403">
        <v>8.4942129629629636E-4</v>
      </c>
      <c r="V11" s="404"/>
      <c r="W11" s="403" t="s">
        <v>36</v>
      </c>
      <c r="X11" s="404"/>
      <c r="Y11" s="403" t="s">
        <v>36</v>
      </c>
      <c r="Z11" s="404"/>
      <c r="AA11" s="387" t="s">
        <v>36</v>
      </c>
      <c r="AB11" s="378"/>
      <c r="AC11" s="387" t="s">
        <v>36</v>
      </c>
      <c r="AD11" s="378"/>
      <c r="AE11" s="7">
        <f t="shared" ref="AE11" si="26">IF(ISTEXT(G12),0,($AF$1+1-AE13-(COUNTIF($AE13:$AP13,AE13)-1)/2))</f>
        <v>4</v>
      </c>
      <c r="AF11" s="7">
        <f t="shared" ref="AF11" si="27">IF(ISTEXT(I12),0,($AF$1+1-AF13-(COUNTIF($AE13:$AP13,AF13)-1)/2))</f>
        <v>8</v>
      </c>
      <c r="AG11" s="7">
        <f t="shared" ref="AG11" si="28">IF(ISTEXT(K12),0,($AF$1+1-AG13-(COUNTIF($AE13:$AP13,AG13)-1)/2))</f>
        <v>2</v>
      </c>
      <c r="AH11" s="7">
        <f t="shared" ref="AH11" si="29">IF(ISTEXT(M12),0,($AF$1+1-AH13-(COUNTIF($AE13:$AP13,AH13)-1)/2))</f>
        <v>3</v>
      </c>
      <c r="AI11" s="7">
        <f t="shared" ref="AI11" si="30">IF(ISTEXT(O12),0,($AF$1+1-AI13-(COUNTIF($AE13:$AP13,AI13)-1)/2))</f>
        <v>7</v>
      </c>
      <c r="AJ11" s="7">
        <f t="shared" ref="AJ11" si="31">IF(ISTEXT(Q12),0,($AF$1+1-AJ13-(COUNTIF($AE13:$AP13,AJ13)-1)/2))</f>
        <v>1</v>
      </c>
      <c r="AK11" s="7">
        <f t="shared" ref="AK11" si="32">IF(ISTEXT(S12),0,($AF$1+1-AK13-(COUNTIF($AE13:$AP13,AK13)-1)/2))</f>
        <v>5</v>
      </c>
      <c r="AL11" s="7">
        <f t="shared" ref="AL11" si="33">IF(ISTEXT(U12),0,($AF$1+1-AL13-(COUNTIF($AE13:$AP13,AL13)-1)/2))</f>
        <v>6</v>
      </c>
      <c r="AM11" s="7">
        <f t="shared" ref="AM11" si="34">IF(ISTEXT(W12),0,($AF$1+1-AM13-(COUNTIF($AE13:$AP13,AM13)-1)/2))</f>
        <v>0</v>
      </c>
      <c r="AN11" s="7">
        <f t="shared" ref="AN11" si="35">IF(ISTEXT(Y12),0,($AF$1+1-AN13-(COUNTIF($AE13:$AP13,AN13)-1)/2))</f>
        <v>0</v>
      </c>
      <c r="AO11" s="7">
        <f t="shared" ref="AO11" si="36">IF(ISTEXT(AA12),0,($AF$1+1-AO13-(COUNTIF($AE13:$AP13,AO13)-1)/2))</f>
        <v>0</v>
      </c>
      <c r="AP11" s="7">
        <f t="shared" ref="AP11" si="37">IF(ISTEXT(AC12),0,($AF$1+1-AP13-(COUNTIF($AE13:$AP13,AP13)-1)/2))</f>
        <v>0</v>
      </c>
      <c r="AQ11" s="306"/>
      <c r="AR11" s="455" t="s">
        <v>244</v>
      </c>
      <c r="AS11" s="455"/>
      <c r="AT11" s="455"/>
      <c r="AU11" s="455"/>
      <c r="AV11" s="455"/>
      <c r="AW11" s="455"/>
      <c r="AX11" s="455"/>
      <c r="AY11" s="455"/>
      <c r="AZ11" s="455"/>
      <c r="BA11" s="455"/>
      <c r="BB11" s="455"/>
      <c r="BC11" s="456"/>
    </row>
    <row r="12" spans="1:55" s="32" customFormat="1" ht="9.9499999999999993" hidden="1" customHeight="1" x14ac:dyDescent="0.2">
      <c r="B12" s="284"/>
      <c r="C12" s="405" t="s">
        <v>21</v>
      </c>
      <c r="D12" s="406"/>
      <c r="E12" s="134"/>
      <c r="F12" s="154"/>
      <c r="G12" s="409">
        <f>IF(G11&lt;$E11,"ST",G11)</f>
        <v>8.6620370370370378E-4</v>
      </c>
      <c r="H12" s="410"/>
      <c r="I12" s="410">
        <f>IF(I11&lt;$E11,"ST",I11)</f>
        <v>8.3043981481481478E-4</v>
      </c>
      <c r="J12" s="410"/>
      <c r="K12" s="409">
        <f>IF(K11&lt;$E11,"ST",K11)</f>
        <v>8.8877314814814819E-4</v>
      </c>
      <c r="L12" s="410"/>
      <c r="M12" s="410">
        <f>IF(M11&lt;$E11,"ST",M11)</f>
        <v>8.7210648148148152E-4</v>
      </c>
      <c r="N12" s="410"/>
      <c r="O12" s="410">
        <f>IF(O11&lt;$E11,"ST",O11)</f>
        <v>8.4606481481481479E-4</v>
      </c>
      <c r="P12" s="410"/>
      <c r="Q12" s="410">
        <f>IF(Q11&lt;$E11,"ST",Q11)</f>
        <v>9.3564814814814812E-4</v>
      </c>
      <c r="R12" s="410"/>
      <c r="S12" s="409">
        <f>IF(S11&lt;$E11,"ST",S11)</f>
        <v>8.6064814814814814E-4</v>
      </c>
      <c r="T12" s="410"/>
      <c r="U12" s="402">
        <f>IF(U11&lt;$E11,"ST",U11)</f>
        <v>8.4942129629629636E-4</v>
      </c>
      <c r="V12" s="402"/>
      <c r="W12" s="381" t="str">
        <f>IF(W11&lt;$E11,"ST",W11)</f>
        <v>t</v>
      </c>
      <c r="X12" s="402"/>
      <c r="Y12" s="402" t="str">
        <f>IF(Y11&lt;$E11,"ST",Y11)</f>
        <v>t</v>
      </c>
      <c r="Z12" s="402"/>
      <c r="AA12" s="380" t="str">
        <f t="shared" ref="AA12" si="38">IF(AA11&lt;$E11,"ST",AA11)</f>
        <v>t</v>
      </c>
      <c r="AB12" s="381"/>
      <c r="AC12" s="380" t="str">
        <f t="shared" ref="AC12" si="39">IF(AC11&lt;$E11,"ST",AC11)</f>
        <v>t</v>
      </c>
      <c r="AD12" s="381"/>
      <c r="AE12" s="7"/>
      <c r="AF12" s="7"/>
      <c r="AG12" s="7"/>
      <c r="AH12" s="7"/>
      <c r="AI12" s="7"/>
      <c r="AJ12" s="7"/>
      <c r="AK12" s="7"/>
      <c r="AL12" s="7"/>
      <c r="AM12" s="7"/>
      <c r="AN12" s="7"/>
      <c r="AO12" s="7"/>
      <c r="AP12" s="7"/>
      <c r="AQ12" s="307"/>
      <c r="AR12" s="232"/>
      <c r="AS12" s="232"/>
      <c r="AT12" s="232"/>
      <c r="AU12" s="232"/>
      <c r="AV12" s="232"/>
      <c r="AW12" s="232"/>
      <c r="AX12" s="232"/>
      <c r="AY12" s="232"/>
      <c r="AZ12" s="232"/>
      <c r="BA12" s="232"/>
      <c r="BB12" s="241"/>
      <c r="BC12" s="243"/>
    </row>
    <row r="13" spans="1:55" s="43" customFormat="1" ht="17.25" customHeight="1" x14ac:dyDescent="0.2">
      <c r="B13" s="285"/>
      <c r="C13" s="407"/>
      <c r="D13" s="408"/>
      <c r="E13" s="135"/>
      <c r="F13" s="154" t="s">
        <v>7</v>
      </c>
      <c r="G13" s="52">
        <f>AE13</f>
        <v>5</v>
      </c>
      <c r="H13" s="53">
        <f>H10+AE11</f>
        <v>10</v>
      </c>
      <c r="I13" s="53">
        <f>AF13</f>
        <v>1</v>
      </c>
      <c r="J13" s="53">
        <f>J10+AF11</f>
        <v>17</v>
      </c>
      <c r="K13" s="52">
        <f>AG13</f>
        <v>7</v>
      </c>
      <c r="L13" s="53">
        <f>L10+AG11</f>
        <v>8</v>
      </c>
      <c r="M13" s="53">
        <f>AH13</f>
        <v>6</v>
      </c>
      <c r="N13" s="53">
        <f>N10+AH11</f>
        <v>3</v>
      </c>
      <c r="O13" s="53">
        <f>AI13</f>
        <v>2</v>
      </c>
      <c r="P13" s="53">
        <f>P10+AI11</f>
        <v>12</v>
      </c>
      <c r="Q13" s="53">
        <f>AJ13</f>
        <v>8</v>
      </c>
      <c r="R13" s="53">
        <f>R10+AJ11</f>
        <v>17</v>
      </c>
      <c r="S13" s="52">
        <f>AK13</f>
        <v>4</v>
      </c>
      <c r="T13" s="53">
        <f>T10+AK11</f>
        <v>19</v>
      </c>
      <c r="U13" s="53">
        <f>AL13</f>
        <v>3</v>
      </c>
      <c r="V13" s="8">
        <f>V10+AL11</f>
        <v>6</v>
      </c>
      <c r="W13" s="52" t="str">
        <f>AM13</f>
        <v>X</v>
      </c>
      <c r="X13" s="8">
        <f>X10+AM11</f>
        <v>0</v>
      </c>
      <c r="Y13" s="53" t="str">
        <f>AN13</f>
        <v>X</v>
      </c>
      <c r="Z13" s="8">
        <f>Z10+AN11</f>
        <v>0</v>
      </c>
      <c r="AA13" s="53" t="str">
        <f>AO13</f>
        <v>X</v>
      </c>
      <c r="AB13" s="8">
        <f>AB10+AO11</f>
        <v>0</v>
      </c>
      <c r="AC13" s="53" t="str">
        <f>AP13</f>
        <v>X</v>
      </c>
      <c r="AD13" s="8">
        <f>AD10+AP11</f>
        <v>0</v>
      </c>
      <c r="AE13" s="7">
        <f t="shared" ref="AE13" si="40">IF(ISTEXT(G12),"X",RANK(G12,$G12:$AC12,1))</f>
        <v>5</v>
      </c>
      <c r="AF13" s="7">
        <f t="shared" ref="AF13" si="41">IF(ISTEXT(I12),"X",RANK(I12,$G12:$AC12,1))</f>
        <v>1</v>
      </c>
      <c r="AG13" s="7">
        <f t="shared" ref="AG13" si="42">IF(ISTEXT(K12),"X",RANK(K12,$G12:$AC12,1))</f>
        <v>7</v>
      </c>
      <c r="AH13" s="7">
        <f t="shared" ref="AH13" si="43">IF(ISTEXT(M12),"X",RANK(M12,$G12:$AC12,1))</f>
        <v>6</v>
      </c>
      <c r="AI13" s="7">
        <f t="shared" ref="AI13" si="44">IF(ISTEXT(O12),"X",RANK(O12,$G12:$AC12,1))</f>
        <v>2</v>
      </c>
      <c r="AJ13" s="7">
        <f t="shared" ref="AJ13" si="45">IF(ISTEXT(Q12),"X",RANK(Q12,$G12:$AC12,1))</f>
        <v>8</v>
      </c>
      <c r="AK13" s="7">
        <f t="shared" ref="AK13" si="46">IF(ISTEXT(S12),"X",RANK(S12,$G12:$AC12,1))</f>
        <v>4</v>
      </c>
      <c r="AL13" s="7">
        <f t="shared" ref="AL13" si="47">IF(ISTEXT(U12),"X",RANK(U12,$G12:$AC12,1))</f>
        <v>3</v>
      </c>
      <c r="AM13" s="7" t="str">
        <f t="shared" ref="AM13" si="48">IF(ISTEXT(W12),"X",RANK(W12,$G12:$AC12,1))</f>
        <v>X</v>
      </c>
      <c r="AN13" s="7" t="str">
        <f t="shared" ref="AN13" si="49">IF(ISTEXT(Y12),"X",RANK(Y12,$G12:$AC12,1))</f>
        <v>X</v>
      </c>
      <c r="AO13" s="7" t="str">
        <f t="shared" ref="AO13" si="50">IF(ISTEXT(AA12),"X",RANK(AA12,$G12:$AC12,1))</f>
        <v>X</v>
      </c>
      <c r="AP13" s="7" t="str">
        <f t="shared" ref="AP13" si="51">IF(ISTEXT(AC12),"X",RANK(AC12,$G12:$AC12,1))</f>
        <v>X</v>
      </c>
      <c r="AQ13" s="308"/>
      <c r="AR13" s="462" t="s">
        <v>247</v>
      </c>
      <c r="AS13" s="462"/>
      <c r="AT13" s="462"/>
      <c r="AU13" s="462"/>
      <c r="AV13" s="462"/>
      <c r="AW13" s="462"/>
      <c r="AX13" s="462"/>
      <c r="AY13" s="462"/>
      <c r="AZ13" s="462"/>
      <c r="BA13" s="462"/>
      <c r="BB13" s="462"/>
      <c r="BC13" s="463"/>
    </row>
    <row r="14" spans="1:55" s="41" customFormat="1" ht="17.25" customHeight="1" x14ac:dyDescent="0.2">
      <c r="B14" s="283">
        <f>(B11+1)</f>
        <v>4</v>
      </c>
      <c r="C14" s="150" t="s">
        <v>54</v>
      </c>
      <c r="D14" s="151" t="s">
        <v>3</v>
      </c>
      <c r="E14" s="152">
        <v>4.9189814814814821E-4</v>
      </c>
      <c r="F14" s="153" t="s">
        <v>0</v>
      </c>
      <c r="G14" s="403">
        <v>4.9224537037037043E-4</v>
      </c>
      <c r="H14" s="404"/>
      <c r="I14" s="403">
        <v>4.9675925925925929E-4</v>
      </c>
      <c r="J14" s="404"/>
      <c r="K14" s="403">
        <v>5.0914351851851858E-4</v>
      </c>
      <c r="L14" s="404"/>
      <c r="M14" s="403">
        <v>5.2870370370370365E-4</v>
      </c>
      <c r="N14" s="404"/>
      <c r="O14" s="403">
        <v>5.3217592592592585E-4</v>
      </c>
      <c r="P14" s="404"/>
      <c r="Q14" s="403">
        <v>4.9768518518518521E-4</v>
      </c>
      <c r="R14" s="404"/>
      <c r="S14" s="403">
        <v>4.831018518518518E-4</v>
      </c>
      <c r="T14" s="404"/>
      <c r="U14" s="403">
        <v>5.1655092592592594E-4</v>
      </c>
      <c r="V14" s="404"/>
      <c r="W14" s="403" t="s">
        <v>36</v>
      </c>
      <c r="X14" s="404"/>
      <c r="Y14" s="403" t="s">
        <v>36</v>
      </c>
      <c r="Z14" s="404"/>
      <c r="AA14" s="387" t="s">
        <v>36</v>
      </c>
      <c r="AB14" s="378"/>
      <c r="AC14" s="387" t="s">
        <v>36</v>
      </c>
      <c r="AD14" s="378"/>
      <c r="AE14" s="7">
        <f t="shared" ref="AE14" si="52">IF(ISTEXT(G15),0,($AF$1+1-AE16-(COUNTIF($AE16:$AP16,AE16)-1)/2))</f>
        <v>8</v>
      </c>
      <c r="AF14" s="7">
        <f t="shared" ref="AF14" si="53">IF(ISTEXT(I15),0,($AF$1+1-AF16-(COUNTIF($AE16:$AP16,AF16)-1)/2))</f>
        <v>7</v>
      </c>
      <c r="AG14" s="7">
        <f t="shared" ref="AG14" si="54">IF(ISTEXT(K15),0,($AF$1+1-AG16-(COUNTIF($AE16:$AP16,AG16)-1)/2))</f>
        <v>5</v>
      </c>
      <c r="AH14" s="7">
        <f t="shared" ref="AH14" si="55">IF(ISTEXT(M15),0,($AF$1+1-AH16-(COUNTIF($AE16:$AP16,AH16)-1)/2))</f>
        <v>3</v>
      </c>
      <c r="AI14" s="7">
        <f t="shared" ref="AI14" si="56">IF(ISTEXT(O15),0,($AF$1+1-AI16-(COUNTIF($AE16:$AP16,AI16)-1)/2))</f>
        <v>2</v>
      </c>
      <c r="AJ14" s="7">
        <f t="shared" ref="AJ14" si="57">IF(ISTEXT(Q15),0,($AF$1+1-AJ16-(COUNTIF($AE16:$AP16,AJ16)-1)/2))</f>
        <v>6</v>
      </c>
      <c r="AK14" s="7">
        <f t="shared" ref="AK14" si="58">IF(ISTEXT(S15),0,($AF$1+1-AK16-(COUNTIF($AE16:$AP16,AK16)-1)/2))</f>
        <v>0</v>
      </c>
      <c r="AL14" s="7">
        <f t="shared" ref="AL14" si="59">IF(ISTEXT(U15),0,($AF$1+1-AL16-(COUNTIF($AE16:$AP16,AL16)-1)/2))</f>
        <v>4</v>
      </c>
      <c r="AM14" s="7">
        <f t="shared" ref="AM14" si="60">IF(ISTEXT(W15),0,($AF$1+1-AM16-(COUNTIF($AE16:$AP16,AM16)-1)/2))</f>
        <v>0</v>
      </c>
      <c r="AN14" s="7">
        <f t="shared" ref="AN14" si="61">IF(ISTEXT(Y15),0,($AF$1+1-AN16-(COUNTIF($AE16:$AP16,AN16)-1)/2))</f>
        <v>0</v>
      </c>
      <c r="AO14" s="7">
        <f t="shared" ref="AO14" si="62">IF(ISTEXT(AA15),0,($AF$1+1-AO16-(COUNTIF($AE16:$AP16,AO16)-1)/2))</f>
        <v>0</v>
      </c>
      <c r="AP14" s="7">
        <f t="shared" ref="AP14" si="63">IF(ISTEXT(AC15),0,($AF$1+1-AP16-(COUNTIF($AE16:$AP16,AP16)-1)/2))</f>
        <v>0</v>
      </c>
      <c r="AQ14" s="306"/>
      <c r="AR14" s="244" t="s">
        <v>248</v>
      </c>
      <c r="AS14" s="244"/>
      <c r="AT14" s="244"/>
      <c r="AU14" s="244"/>
      <c r="AV14" s="244"/>
      <c r="AW14" s="244"/>
      <c r="AX14" s="244"/>
      <c r="AY14" s="244"/>
      <c r="AZ14" s="244"/>
      <c r="BA14" s="244"/>
      <c r="BB14" s="244"/>
      <c r="BC14" s="245"/>
    </row>
    <row r="15" spans="1:55" s="32" customFormat="1" ht="9.9499999999999993" hidden="1" customHeight="1" x14ac:dyDescent="0.2">
      <c r="B15" s="284"/>
      <c r="C15" s="405" t="s">
        <v>37</v>
      </c>
      <c r="D15" s="406"/>
      <c r="E15" s="134"/>
      <c r="F15" s="154"/>
      <c r="G15" s="409">
        <f>IF(G14&lt;$E14,"ST",G14)</f>
        <v>4.9224537037037043E-4</v>
      </c>
      <c r="H15" s="410"/>
      <c r="I15" s="410">
        <f>IF(I14&lt;$E14,"ST",I14)</f>
        <v>4.9675925925925929E-4</v>
      </c>
      <c r="J15" s="410"/>
      <c r="K15" s="409">
        <f>IF(K14&lt;$E14,"ST",K14)</f>
        <v>5.0914351851851858E-4</v>
      </c>
      <c r="L15" s="410"/>
      <c r="M15" s="410">
        <f>IF(M14&lt;$E14,"ST",M14)</f>
        <v>5.2870370370370365E-4</v>
      </c>
      <c r="N15" s="410"/>
      <c r="O15" s="410">
        <f>IF(O14&lt;$E14,"ST",O14)</f>
        <v>5.3217592592592585E-4</v>
      </c>
      <c r="P15" s="410"/>
      <c r="Q15" s="410">
        <f>IF(Q14&lt;$E14,"ST",Q14)</f>
        <v>4.9768518518518521E-4</v>
      </c>
      <c r="R15" s="410"/>
      <c r="S15" s="409" t="str">
        <f>IF(S14&lt;$E14,"ST",S14)</f>
        <v>ST</v>
      </c>
      <c r="T15" s="410"/>
      <c r="U15" s="402">
        <f>IF(U14&lt;$E14,"ST",U14)</f>
        <v>5.1655092592592594E-4</v>
      </c>
      <c r="V15" s="402"/>
      <c r="W15" s="381" t="str">
        <f>IF(W14&lt;$E14,"ST",W14)</f>
        <v>t</v>
      </c>
      <c r="X15" s="402"/>
      <c r="Y15" s="402" t="str">
        <f>IF(Y14&lt;$E14,"ST",Y14)</f>
        <v>t</v>
      </c>
      <c r="Z15" s="402"/>
      <c r="AA15" s="380" t="str">
        <f t="shared" ref="AA15" si="64">IF(AA14&lt;$E14,"ST",AA14)</f>
        <v>t</v>
      </c>
      <c r="AB15" s="381"/>
      <c r="AC15" s="380" t="str">
        <f t="shared" ref="AC15" si="65">IF(AC14&lt;$E14,"ST",AC14)</f>
        <v>t</v>
      </c>
      <c r="AD15" s="381"/>
      <c r="AE15" s="7"/>
      <c r="AF15" s="7"/>
      <c r="AG15" s="7"/>
      <c r="AH15" s="7"/>
      <c r="AI15" s="7"/>
      <c r="AJ15" s="7"/>
      <c r="AK15" s="7"/>
      <c r="AL15" s="7"/>
      <c r="AM15" s="7"/>
      <c r="AN15" s="7"/>
      <c r="AO15" s="7"/>
      <c r="AP15" s="7"/>
      <c r="AQ15" s="307"/>
      <c r="AR15" s="270"/>
      <c r="AS15" s="232"/>
      <c r="AT15" s="232"/>
      <c r="AU15" s="232"/>
      <c r="AV15" s="232"/>
      <c r="AW15" s="232"/>
      <c r="AX15" s="232"/>
      <c r="AY15" s="232"/>
      <c r="AZ15" s="232"/>
      <c r="BA15" s="232"/>
      <c r="BB15" s="241"/>
    </row>
    <row r="16" spans="1:55" s="43" customFormat="1" ht="17.25" customHeight="1" x14ac:dyDescent="0.2">
      <c r="B16" s="285"/>
      <c r="C16" s="407"/>
      <c r="D16" s="408"/>
      <c r="E16" s="136"/>
      <c r="F16" s="154" t="s">
        <v>7</v>
      </c>
      <c r="G16" s="52">
        <f>AE16</f>
        <v>1</v>
      </c>
      <c r="H16" s="53">
        <f>H13+AE14</f>
        <v>18</v>
      </c>
      <c r="I16" s="53">
        <f>AF16</f>
        <v>2</v>
      </c>
      <c r="J16" s="53">
        <f>J13+AF14</f>
        <v>24</v>
      </c>
      <c r="K16" s="52">
        <f>AG16</f>
        <v>4</v>
      </c>
      <c r="L16" s="53">
        <f>L13+AG14</f>
        <v>13</v>
      </c>
      <c r="M16" s="53">
        <f>AH16</f>
        <v>6</v>
      </c>
      <c r="N16" s="53">
        <f>N13+AH14</f>
        <v>6</v>
      </c>
      <c r="O16" s="53">
        <f>AI16</f>
        <v>7</v>
      </c>
      <c r="P16" s="53">
        <f>P13+AI14</f>
        <v>14</v>
      </c>
      <c r="Q16" s="53">
        <f>AJ16</f>
        <v>3</v>
      </c>
      <c r="R16" s="53">
        <f>R13+AJ14</f>
        <v>23</v>
      </c>
      <c r="S16" s="52" t="str">
        <f>AK16</f>
        <v>X</v>
      </c>
      <c r="T16" s="53">
        <f>T13+AK14</f>
        <v>19</v>
      </c>
      <c r="U16" s="53">
        <f>AL16</f>
        <v>5</v>
      </c>
      <c r="V16" s="8">
        <f>V13+AL14</f>
        <v>10</v>
      </c>
      <c r="W16" s="52" t="str">
        <f>AM16</f>
        <v>X</v>
      </c>
      <c r="X16" s="8">
        <f>X13+AM14</f>
        <v>0</v>
      </c>
      <c r="Y16" s="53" t="str">
        <f>AN16</f>
        <v>X</v>
      </c>
      <c r="Z16" s="8">
        <f>Z13+AN14</f>
        <v>0</v>
      </c>
      <c r="AA16" s="52" t="str">
        <f>AO16</f>
        <v>X</v>
      </c>
      <c r="AB16" s="8">
        <f>AB13+AO14</f>
        <v>0</v>
      </c>
      <c r="AC16" s="53" t="str">
        <f t="shared" ref="AC16" si="66">AP16</f>
        <v>X</v>
      </c>
      <c r="AD16" s="8">
        <f>AD13+AP14</f>
        <v>0</v>
      </c>
      <c r="AE16" s="7">
        <f t="shared" ref="AE16" si="67">IF(ISTEXT(G15),"X",RANK(G15,$G15:$AC15,1))</f>
        <v>1</v>
      </c>
      <c r="AF16" s="7">
        <f t="shared" ref="AF16" si="68">IF(ISTEXT(I15),"X",RANK(I15,$G15:$AC15,1))</f>
        <v>2</v>
      </c>
      <c r="AG16" s="7">
        <f t="shared" ref="AG16" si="69">IF(ISTEXT(K15),"X",RANK(K15,$G15:$AC15,1))</f>
        <v>4</v>
      </c>
      <c r="AH16" s="7">
        <f t="shared" ref="AH16" si="70">IF(ISTEXT(M15),"X",RANK(M15,$G15:$AC15,1))</f>
        <v>6</v>
      </c>
      <c r="AI16" s="7">
        <f t="shared" ref="AI16" si="71">IF(ISTEXT(O15),"X",RANK(O15,$G15:$AC15,1))</f>
        <v>7</v>
      </c>
      <c r="AJ16" s="7">
        <f t="shared" ref="AJ16" si="72">IF(ISTEXT(Q15),"X",RANK(Q15,$G15:$AC15,1))</f>
        <v>3</v>
      </c>
      <c r="AK16" s="7" t="str">
        <f t="shared" ref="AK16" si="73">IF(ISTEXT(S15),"X",RANK(S15,$G15:$AC15,1))</f>
        <v>X</v>
      </c>
      <c r="AL16" s="7">
        <f t="shared" ref="AL16" si="74">IF(ISTEXT(U15),"X",RANK(U15,$G15:$AC15,1))</f>
        <v>5</v>
      </c>
      <c r="AM16" s="7" t="str">
        <f t="shared" ref="AM16" si="75">IF(ISTEXT(W15),"X",RANK(W15,$G15:$AC15,1))</f>
        <v>X</v>
      </c>
      <c r="AN16" s="7" t="str">
        <f t="shared" ref="AN16" si="76">IF(ISTEXT(Y15),"X",RANK(Y15,$G15:$AC15,1))</f>
        <v>X</v>
      </c>
      <c r="AO16" s="7" t="str">
        <f t="shared" ref="AO16" si="77">IF(ISTEXT(AA15),"X",RANK(AA15,$G15:$AC15,1))</f>
        <v>X</v>
      </c>
      <c r="AP16" s="7" t="str">
        <f t="shared" ref="AP16" si="78">IF(ISTEXT(AC15),"X",RANK(AC15,$G15:$AC15,1))</f>
        <v>X</v>
      </c>
      <c r="AQ16" s="308"/>
      <c r="AR16" s="271"/>
      <c r="AS16" s="242"/>
      <c r="AT16" s="13"/>
      <c r="AU16" s="13"/>
      <c r="AV16" s="13"/>
      <c r="AW16" s="13"/>
      <c r="AX16" s="13"/>
      <c r="AY16" s="13"/>
      <c r="AZ16" s="13"/>
      <c r="BA16" s="13"/>
      <c r="BB16" s="13"/>
    </row>
    <row r="17" spans="2:54" s="41" customFormat="1" ht="17.25" customHeight="1" x14ac:dyDescent="0.2">
      <c r="B17" s="283">
        <f>(B14+1)</f>
        <v>5</v>
      </c>
      <c r="C17" s="150" t="s">
        <v>58</v>
      </c>
      <c r="D17" s="151" t="s">
        <v>3</v>
      </c>
      <c r="E17" s="152">
        <v>4.8611111111111104E-4</v>
      </c>
      <c r="F17" s="153" t="s">
        <v>0</v>
      </c>
      <c r="G17" s="403">
        <v>5.9027777777777778E-4</v>
      </c>
      <c r="H17" s="404"/>
      <c r="I17" s="403">
        <v>4.8055555555555563E-4</v>
      </c>
      <c r="J17" s="404"/>
      <c r="K17" s="403">
        <v>4.8761574074074077E-4</v>
      </c>
      <c r="L17" s="404"/>
      <c r="M17" s="403">
        <v>4.7280092592592599E-4</v>
      </c>
      <c r="N17" s="404"/>
      <c r="O17" s="403">
        <v>5.2025462962962973E-4</v>
      </c>
      <c r="P17" s="404"/>
      <c r="Q17" s="403">
        <v>5.9826388888888885E-4</v>
      </c>
      <c r="R17" s="404"/>
      <c r="S17" s="403">
        <v>5.7071759259259261E-4</v>
      </c>
      <c r="T17" s="404"/>
      <c r="U17" s="403">
        <v>5.9340277777777787E-4</v>
      </c>
      <c r="V17" s="404"/>
      <c r="W17" s="403" t="s">
        <v>36</v>
      </c>
      <c r="X17" s="404"/>
      <c r="Y17" s="403" t="s">
        <v>36</v>
      </c>
      <c r="Z17" s="404"/>
      <c r="AA17" s="387" t="s">
        <v>36</v>
      </c>
      <c r="AB17" s="378"/>
      <c r="AC17" s="387" t="s">
        <v>36</v>
      </c>
      <c r="AD17" s="378"/>
      <c r="AE17" s="7">
        <f t="shared" ref="AE17" si="79">IF(ISTEXT(G18),0,($AF$1+1-AE19-(COUNTIF($AE19:$AP19,AE19)-1)/2))</f>
        <v>5</v>
      </c>
      <c r="AF17" s="7">
        <f t="shared" ref="AF17" si="80">IF(ISTEXT(I18),0,($AF$1+1-AF19-(COUNTIF($AE19:$AP19,AF19)-1)/2))</f>
        <v>0</v>
      </c>
      <c r="AG17" s="7">
        <f t="shared" ref="AG17" si="81">IF(ISTEXT(K18),0,($AF$1+1-AG19-(COUNTIF($AE19:$AP19,AG19)-1)/2))</f>
        <v>8</v>
      </c>
      <c r="AH17" s="7">
        <f t="shared" ref="AH17" si="82">IF(ISTEXT(M18),0,($AF$1+1-AH19-(COUNTIF($AE19:$AP19,AH19)-1)/2))</f>
        <v>0</v>
      </c>
      <c r="AI17" s="7">
        <f t="shared" ref="AI17" si="83">IF(ISTEXT(O18),0,($AF$1+1-AI19-(COUNTIF($AE19:$AP19,AI19)-1)/2))</f>
        <v>7</v>
      </c>
      <c r="AJ17" s="7">
        <f t="shared" ref="AJ17" si="84">IF(ISTEXT(Q18),0,($AF$1+1-AJ19-(COUNTIF($AE19:$AP19,AJ19)-1)/2))</f>
        <v>3</v>
      </c>
      <c r="AK17" s="7">
        <f t="shared" ref="AK17" si="85">IF(ISTEXT(S18),0,($AF$1+1-AK19-(COUNTIF($AE19:$AP19,AK19)-1)/2))</f>
        <v>6</v>
      </c>
      <c r="AL17" s="7">
        <f t="shared" ref="AL17" si="86">IF(ISTEXT(U18),0,($AF$1+1-AL19-(COUNTIF($AE19:$AP19,AL19)-1)/2))</f>
        <v>4</v>
      </c>
      <c r="AM17" s="7">
        <f t="shared" ref="AM17" si="87">IF(ISTEXT(W18),0,($AF$1+1-AM19-(COUNTIF($AE19:$AP19,AM19)-1)/2))</f>
        <v>0</v>
      </c>
      <c r="AN17" s="7">
        <f t="shared" ref="AN17" si="88">IF(ISTEXT(Y18),0,($AF$1+1-AN19-(COUNTIF($AE19:$AP19,AN19)-1)/2))</f>
        <v>0</v>
      </c>
      <c r="AO17" s="7">
        <f t="shared" ref="AO17" si="89">IF(ISTEXT(AA18),0,($AF$1+1-AO19-(COUNTIF($AE19:$AP19,AO19)-1)/2))</f>
        <v>0</v>
      </c>
      <c r="AP17" s="7">
        <f t="shared" ref="AP17" si="90">IF(ISTEXT(AC18),0,($AF$1+1-AP19-(COUNTIF($AE19:$AP19,AP19)-1)/2))</f>
        <v>0</v>
      </c>
      <c r="AR17" s="47"/>
      <c r="AS17" s="230"/>
      <c r="AT17" s="230"/>
      <c r="AU17" s="230"/>
      <c r="AV17" s="230"/>
      <c r="AW17" s="230"/>
      <c r="AX17" s="230"/>
      <c r="AY17" s="230"/>
      <c r="AZ17" s="230"/>
      <c r="BA17" s="230"/>
      <c r="BB17" s="230"/>
    </row>
    <row r="18" spans="2:54" s="32" customFormat="1" ht="9.9499999999999993" hidden="1" customHeight="1" x14ac:dyDescent="0.2">
      <c r="B18" s="284"/>
      <c r="C18" s="405" t="s">
        <v>37</v>
      </c>
      <c r="D18" s="406"/>
      <c r="E18" s="134"/>
      <c r="F18" s="154"/>
      <c r="G18" s="409">
        <f>IF(G17&lt;$E17,"ST",G17)</f>
        <v>5.9027777777777778E-4</v>
      </c>
      <c r="H18" s="410"/>
      <c r="I18" s="410" t="str">
        <f>IF(I17&lt;$E17,"ST",I17)</f>
        <v>ST</v>
      </c>
      <c r="J18" s="410"/>
      <c r="K18" s="409">
        <f>IF(K17&lt;$E17,"ST",K17)</f>
        <v>4.8761574074074077E-4</v>
      </c>
      <c r="L18" s="410"/>
      <c r="M18" s="410" t="str">
        <f>IF(M17&lt;$E17,"ST",M17)</f>
        <v>ST</v>
      </c>
      <c r="N18" s="410"/>
      <c r="O18" s="410">
        <f>IF(O17&lt;$E17,"ST",O17)</f>
        <v>5.2025462962962973E-4</v>
      </c>
      <c r="P18" s="410"/>
      <c r="Q18" s="410">
        <f>IF(Q17&lt;$E17,"ST",Q17)</f>
        <v>5.9826388888888885E-4</v>
      </c>
      <c r="R18" s="410"/>
      <c r="S18" s="409">
        <f>IF(S17&lt;$E17,"ST",S17)</f>
        <v>5.7071759259259261E-4</v>
      </c>
      <c r="T18" s="410"/>
      <c r="U18" s="402">
        <f>IF(U17&lt;$E17,"ST",U17)</f>
        <v>5.9340277777777787E-4</v>
      </c>
      <c r="V18" s="402"/>
      <c r="W18" s="381" t="str">
        <f>IF(W17&lt;$E17,"ST",W17)</f>
        <v>t</v>
      </c>
      <c r="X18" s="402"/>
      <c r="Y18" s="402" t="str">
        <f>IF(Y17&lt;$E17,"ST",Y17)</f>
        <v>t</v>
      </c>
      <c r="Z18" s="402"/>
      <c r="AA18" s="380" t="str">
        <f t="shared" ref="AA18" si="91">IF(AA17&lt;$E17,"ST",AA17)</f>
        <v>t</v>
      </c>
      <c r="AB18" s="381"/>
      <c r="AC18" s="380" t="str">
        <f t="shared" ref="AC18" si="92">IF(AC17&lt;$E17,"ST",AC17)</f>
        <v>t</v>
      </c>
      <c r="AD18" s="381"/>
      <c r="AE18" s="7"/>
      <c r="AF18" s="7"/>
      <c r="AG18" s="7"/>
      <c r="AH18" s="7"/>
      <c r="AI18" s="7"/>
      <c r="AJ18" s="7"/>
      <c r="AK18" s="7"/>
      <c r="AL18" s="7"/>
      <c r="AM18" s="7"/>
      <c r="AN18" s="7"/>
      <c r="AO18" s="7"/>
      <c r="AP18" s="7"/>
      <c r="AQ18" s="307"/>
      <c r="AR18" s="232"/>
      <c r="AS18" s="232"/>
      <c r="AT18" s="232"/>
      <c r="AU18" s="232"/>
      <c r="AV18" s="232"/>
      <c r="AW18" s="232"/>
      <c r="AX18" s="232"/>
      <c r="AY18" s="232"/>
      <c r="AZ18" s="232"/>
      <c r="BA18" s="232"/>
      <c r="BB18" s="232"/>
    </row>
    <row r="19" spans="2:54" s="43" customFormat="1" ht="17.25" customHeight="1" x14ac:dyDescent="0.2">
      <c r="B19" s="285"/>
      <c r="C19" s="407"/>
      <c r="D19" s="408"/>
      <c r="E19" s="135"/>
      <c r="F19" s="154" t="s">
        <v>7</v>
      </c>
      <c r="G19" s="52">
        <f>AE19</f>
        <v>4</v>
      </c>
      <c r="H19" s="53">
        <f>H16+AE17</f>
        <v>23</v>
      </c>
      <c r="I19" s="53" t="str">
        <f>AF19</f>
        <v>X</v>
      </c>
      <c r="J19" s="53">
        <f>J16+AF17</f>
        <v>24</v>
      </c>
      <c r="K19" s="52">
        <f>AG19</f>
        <v>1</v>
      </c>
      <c r="L19" s="53">
        <f>L16+AG17</f>
        <v>21</v>
      </c>
      <c r="M19" s="53" t="str">
        <f>AH19</f>
        <v>X</v>
      </c>
      <c r="N19" s="53">
        <f>N16+AH17</f>
        <v>6</v>
      </c>
      <c r="O19" s="53">
        <f>AI19</f>
        <v>2</v>
      </c>
      <c r="P19" s="53">
        <f>P16+AI17</f>
        <v>21</v>
      </c>
      <c r="Q19" s="53">
        <f>AJ19</f>
        <v>6</v>
      </c>
      <c r="R19" s="53">
        <f>R16+AJ17</f>
        <v>26</v>
      </c>
      <c r="S19" s="52">
        <f>AK19</f>
        <v>3</v>
      </c>
      <c r="T19" s="53">
        <f>T16+AK17</f>
        <v>25</v>
      </c>
      <c r="U19" s="53">
        <f>AL19</f>
        <v>5</v>
      </c>
      <c r="V19" s="8">
        <f>V16+AL17</f>
        <v>14</v>
      </c>
      <c r="W19" s="52" t="str">
        <f>AM19</f>
        <v>X</v>
      </c>
      <c r="X19" s="8">
        <f>X16+AM17</f>
        <v>0</v>
      </c>
      <c r="Y19" s="53" t="str">
        <f>AN19</f>
        <v>X</v>
      </c>
      <c r="Z19" s="8">
        <f>Z16+AN17</f>
        <v>0</v>
      </c>
      <c r="AA19" s="52" t="str">
        <f t="shared" ref="AA19" si="93">AO19</f>
        <v>X</v>
      </c>
      <c r="AB19" s="8">
        <f>AB16+AO17</f>
        <v>0</v>
      </c>
      <c r="AC19" s="53" t="str">
        <f t="shared" ref="AC19" si="94">AP19</f>
        <v>X</v>
      </c>
      <c r="AD19" s="8">
        <f>AD16+AP17</f>
        <v>0</v>
      </c>
      <c r="AE19" s="7">
        <f t="shared" ref="AE19" si="95">IF(ISTEXT(G18),"X",RANK(G18,$G18:$AC18,1))</f>
        <v>4</v>
      </c>
      <c r="AF19" s="7" t="str">
        <f t="shared" ref="AF19" si="96">IF(ISTEXT(I18),"X",RANK(I18,$G18:$AC18,1))</f>
        <v>X</v>
      </c>
      <c r="AG19" s="7">
        <f t="shared" ref="AG19" si="97">IF(ISTEXT(K18),"X",RANK(K18,$G18:$AC18,1))</f>
        <v>1</v>
      </c>
      <c r="AH19" s="7" t="str">
        <f t="shared" ref="AH19" si="98">IF(ISTEXT(M18),"X",RANK(M18,$G18:$AC18,1))</f>
        <v>X</v>
      </c>
      <c r="AI19" s="7">
        <f t="shared" ref="AI19" si="99">IF(ISTEXT(O18),"X",RANK(O18,$G18:$AC18,1))</f>
        <v>2</v>
      </c>
      <c r="AJ19" s="7">
        <f t="shared" ref="AJ19" si="100">IF(ISTEXT(Q18),"X",RANK(Q18,$G18:$AC18,1))</f>
        <v>6</v>
      </c>
      <c r="AK19" s="7">
        <f t="shared" ref="AK19" si="101">IF(ISTEXT(S18),"X",RANK(S18,$G18:$AC18,1))</f>
        <v>3</v>
      </c>
      <c r="AL19" s="7">
        <f t="shared" ref="AL19" si="102">IF(ISTEXT(U18),"X",RANK(U18,$G18:$AC18,1))</f>
        <v>5</v>
      </c>
      <c r="AM19" s="7" t="str">
        <f t="shared" ref="AM19" si="103">IF(ISTEXT(W18),"X",RANK(W18,$G18:$AC18,1))</f>
        <v>X</v>
      </c>
      <c r="AN19" s="7" t="str">
        <f t="shared" ref="AN19" si="104">IF(ISTEXT(Y18),"X",RANK(Y18,$G18:$AC18,1))</f>
        <v>X</v>
      </c>
      <c r="AO19" s="7" t="str">
        <f t="shared" ref="AO19" si="105">IF(ISTEXT(AA18),"X",RANK(AA18,$G18:$AC18,1))</f>
        <v>X</v>
      </c>
      <c r="AP19" s="7" t="str">
        <f t="shared" ref="AP19" si="106">IF(ISTEXT(AC18),"X",RANK(AC18,$G18:$AC18,1))</f>
        <v>X</v>
      </c>
      <c r="AQ19" s="308"/>
      <c r="AR19" s="13"/>
      <c r="AS19" s="13"/>
      <c r="AT19" s="13"/>
      <c r="AU19" s="13"/>
      <c r="AV19" s="13"/>
      <c r="AW19" s="13"/>
      <c r="AX19" s="13"/>
      <c r="AY19" s="13"/>
      <c r="AZ19" s="13"/>
      <c r="BA19" s="13"/>
      <c r="BB19" s="13"/>
    </row>
    <row r="20" spans="2:54" s="41" customFormat="1" ht="17.25" customHeight="1" x14ac:dyDescent="0.2">
      <c r="B20" s="283">
        <f>(B17+1)</f>
        <v>6</v>
      </c>
      <c r="C20" s="150" t="s">
        <v>55</v>
      </c>
      <c r="D20" s="151" t="s">
        <v>3</v>
      </c>
      <c r="E20" s="152">
        <v>6.018518518518519E-4</v>
      </c>
      <c r="F20" s="153" t="s">
        <v>0</v>
      </c>
      <c r="G20" s="403">
        <v>5.7476851851851851E-4</v>
      </c>
      <c r="H20" s="404"/>
      <c r="I20" s="403">
        <v>5.6990740740740743E-4</v>
      </c>
      <c r="J20" s="404"/>
      <c r="K20" s="403">
        <v>5.9386574074074083E-4</v>
      </c>
      <c r="L20" s="404"/>
      <c r="M20" s="403">
        <v>5.9282407407407406E-4</v>
      </c>
      <c r="N20" s="404"/>
      <c r="O20" s="403">
        <v>6.6041666666666668E-4</v>
      </c>
      <c r="P20" s="404"/>
      <c r="Q20" s="403">
        <v>5.8634259259259251E-4</v>
      </c>
      <c r="R20" s="404"/>
      <c r="S20" s="403">
        <v>6.5081018518518515E-4</v>
      </c>
      <c r="T20" s="404"/>
      <c r="U20" s="403">
        <v>6.4907407407407405E-4</v>
      </c>
      <c r="V20" s="404"/>
      <c r="W20" s="403" t="s">
        <v>36</v>
      </c>
      <c r="X20" s="404"/>
      <c r="Y20" s="403" t="s">
        <v>36</v>
      </c>
      <c r="Z20" s="404"/>
      <c r="AA20" s="387" t="s">
        <v>36</v>
      </c>
      <c r="AB20" s="378"/>
      <c r="AC20" s="387" t="s">
        <v>36</v>
      </c>
      <c r="AD20" s="378"/>
      <c r="AE20" s="7">
        <f t="shared" ref="AE20" si="107">IF(ISTEXT(G21),0,($AF$1+1-AE22-(COUNTIF($AE22:$AP22,AE22)-1)/2))</f>
        <v>0</v>
      </c>
      <c r="AF20" s="7">
        <f t="shared" ref="AF20" si="108">IF(ISTEXT(I21),0,($AF$1+1-AF22-(COUNTIF($AE22:$AP22,AF22)-1)/2))</f>
        <v>0</v>
      </c>
      <c r="AG20" s="7">
        <f t="shared" ref="AG20" si="109">IF(ISTEXT(K21),0,($AF$1+1-AG22-(COUNTIF($AE22:$AP22,AG22)-1)/2))</f>
        <v>0</v>
      </c>
      <c r="AH20" s="7">
        <f t="shared" ref="AH20" si="110">IF(ISTEXT(M21),0,($AF$1+1-AH22-(COUNTIF($AE22:$AP22,AH22)-1)/2))</f>
        <v>0</v>
      </c>
      <c r="AI20" s="7">
        <f t="shared" ref="AI20" si="111">IF(ISTEXT(O21),0,($AF$1+1-AI22-(COUNTIF($AE22:$AP22,AI22)-1)/2))</f>
        <v>6</v>
      </c>
      <c r="AJ20" s="7">
        <f t="shared" ref="AJ20" si="112">IF(ISTEXT(Q21),0,($AF$1+1-AJ22-(COUNTIF($AE22:$AP22,AJ22)-1)/2))</f>
        <v>0</v>
      </c>
      <c r="AK20" s="7">
        <f t="shared" ref="AK20" si="113">IF(ISTEXT(S21),0,($AF$1+1-AK22-(COUNTIF($AE22:$AP22,AK22)-1)/2))</f>
        <v>7</v>
      </c>
      <c r="AL20" s="7">
        <f t="shared" ref="AL20" si="114">IF(ISTEXT(U21),0,($AF$1+1-AL22-(COUNTIF($AE22:$AP22,AL22)-1)/2))</f>
        <v>8</v>
      </c>
      <c r="AM20" s="7">
        <f t="shared" ref="AM20" si="115">IF(ISTEXT(W21),0,($AF$1+1-AM22-(COUNTIF($AE22:$AP22,AM22)-1)/2))</f>
        <v>0</v>
      </c>
      <c r="AN20" s="7">
        <f t="shared" ref="AN20" si="116">IF(ISTEXT(Y21),0,($AF$1+1-AN22-(COUNTIF($AE22:$AP22,AN22)-1)/2))</f>
        <v>0</v>
      </c>
      <c r="AO20" s="7">
        <f t="shared" ref="AO20" si="117">IF(ISTEXT(AA21),0,($AF$1+1-AO22-(COUNTIF($AE22:$AP22,AO22)-1)/2))</f>
        <v>0</v>
      </c>
      <c r="AP20" s="7">
        <f t="shared" ref="AP20" si="118">IF(ISTEXT(AC21),0,($AF$1+1-AP22-(COUNTIF($AE22:$AP22,AP22)-1)/2))</f>
        <v>0</v>
      </c>
      <c r="AQ20" s="306"/>
      <c r="AR20" s="47"/>
      <c r="AS20" s="230"/>
      <c r="AT20" s="230"/>
      <c r="AU20" s="230"/>
      <c r="AV20" s="230"/>
      <c r="AW20" s="230"/>
      <c r="AX20" s="230"/>
      <c r="AY20" s="230"/>
      <c r="AZ20" s="230"/>
      <c r="BA20" s="230"/>
      <c r="BB20" s="230"/>
    </row>
    <row r="21" spans="2:54" s="32" customFormat="1" ht="9.9499999999999993" hidden="1" customHeight="1" x14ac:dyDescent="0.2">
      <c r="B21" s="284"/>
      <c r="C21" s="405" t="s">
        <v>238</v>
      </c>
      <c r="D21" s="406"/>
      <c r="E21" s="134"/>
      <c r="F21" s="154"/>
      <c r="G21" s="409" t="str">
        <f>IF(G20&lt;$E20,"ST",G20)</f>
        <v>ST</v>
      </c>
      <c r="H21" s="410"/>
      <c r="I21" s="410" t="str">
        <f>IF(I20&lt;$E20,"ST",I20)</f>
        <v>ST</v>
      </c>
      <c r="J21" s="410"/>
      <c r="K21" s="409" t="str">
        <f>IF(K20&lt;$E20,"ST",K20)</f>
        <v>ST</v>
      </c>
      <c r="L21" s="410"/>
      <c r="M21" s="410" t="str">
        <f>IF(M20&lt;$E20,"ST",M20)</f>
        <v>ST</v>
      </c>
      <c r="N21" s="410"/>
      <c r="O21" s="410">
        <f>IF(O20&lt;$E20,"ST",O20)</f>
        <v>6.6041666666666668E-4</v>
      </c>
      <c r="P21" s="410"/>
      <c r="Q21" s="410" t="str">
        <f>IF(Q20&lt;$E20,"ST",Q20)</f>
        <v>ST</v>
      </c>
      <c r="R21" s="410"/>
      <c r="S21" s="409">
        <f>IF(S20&lt;$E20,"ST",S20)</f>
        <v>6.5081018518518515E-4</v>
      </c>
      <c r="T21" s="410"/>
      <c r="U21" s="402">
        <f>IF(U20&lt;$E20,"ST",U20)</f>
        <v>6.4907407407407405E-4</v>
      </c>
      <c r="V21" s="402"/>
      <c r="W21" s="381" t="str">
        <f>IF(W20&lt;$E20,"ST",W20)</f>
        <v>t</v>
      </c>
      <c r="X21" s="402"/>
      <c r="Y21" s="402" t="str">
        <f>IF(Y20&lt;$E20,"ST",Y20)</f>
        <v>t</v>
      </c>
      <c r="Z21" s="402"/>
      <c r="AA21" s="380" t="str">
        <f t="shared" ref="AA21" si="119">IF(AA20&lt;$E20,"ST",AA20)</f>
        <v>t</v>
      </c>
      <c r="AB21" s="381"/>
      <c r="AC21" s="380" t="str">
        <f t="shared" ref="AC21" si="120">IF(AC20&lt;$E20,"ST",AC20)</f>
        <v>t</v>
      </c>
      <c r="AD21" s="381"/>
      <c r="AE21" s="7"/>
      <c r="AF21" s="7"/>
      <c r="AG21" s="7"/>
      <c r="AH21" s="7"/>
      <c r="AI21" s="7"/>
      <c r="AJ21" s="7"/>
      <c r="AK21" s="7"/>
      <c r="AL21" s="7"/>
      <c r="AM21" s="7"/>
      <c r="AN21" s="7"/>
      <c r="AO21" s="7"/>
      <c r="AP21" s="7"/>
      <c r="AQ21" s="307"/>
      <c r="AR21" s="232"/>
      <c r="AS21" s="232"/>
      <c r="AT21" s="232"/>
      <c r="AU21" s="232"/>
      <c r="AV21" s="232"/>
      <c r="AW21" s="232"/>
      <c r="AX21" s="232"/>
      <c r="AY21" s="232"/>
      <c r="AZ21" s="232"/>
      <c r="BA21" s="232"/>
      <c r="BB21" s="232"/>
    </row>
    <row r="22" spans="2:54" s="43" customFormat="1" ht="17.25" customHeight="1" x14ac:dyDescent="0.2">
      <c r="B22" s="285"/>
      <c r="C22" s="407"/>
      <c r="D22" s="408"/>
      <c r="E22" s="135"/>
      <c r="F22" s="154" t="s">
        <v>7</v>
      </c>
      <c r="G22" s="52" t="str">
        <f>AE22</f>
        <v>X</v>
      </c>
      <c r="H22" s="53">
        <f>H19+AE20</f>
        <v>23</v>
      </c>
      <c r="I22" s="53" t="str">
        <f>AF22</f>
        <v>X</v>
      </c>
      <c r="J22" s="53">
        <f>J19+AF20</f>
        <v>24</v>
      </c>
      <c r="K22" s="52" t="str">
        <f>AG22</f>
        <v>X</v>
      </c>
      <c r="L22" s="53">
        <f>L19+AG20</f>
        <v>21</v>
      </c>
      <c r="M22" s="53" t="str">
        <f>AH22</f>
        <v>X</v>
      </c>
      <c r="N22" s="53">
        <f>N19+AH20</f>
        <v>6</v>
      </c>
      <c r="O22" s="53">
        <f>AI22</f>
        <v>3</v>
      </c>
      <c r="P22" s="53">
        <f>P19+AI20</f>
        <v>27</v>
      </c>
      <c r="Q22" s="53" t="str">
        <f>AJ22</f>
        <v>X</v>
      </c>
      <c r="R22" s="53">
        <f>R19+AJ20</f>
        <v>26</v>
      </c>
      <c r="S22" s="52">
        <f>AK22</f>
        <v>2</v>
      </c>
      <c r="T22" s="53">
        <f>T19+AK20</f>
        <v>32</v>
      </c>
      <c r="U22" s="53">
        <f>AL22</f>
        <v>1</v>
      </c>
      <c r="V22" s="8">
        <f>V19+AL20</f>
        <v>22</v>
      </c>
      <c r="W22" s="52" t="str">
        <f>AM22</f>
        <v>X</v>
      </c>
      <c r="X22" s="8">
        <f>X19+AM20</f>
        <v>0</v>
      </c>
      <c r="Y22" s="53" t="str">
        <f>AN22</f>
        <v>X</v>
      </c>
      <c r="Z22" s="8">
        <f>Z19+AN20</f>
        <v>0</v>
      </c>
      <c r="AA22" s="52" t="str">
        <f t="shared" ref="AA22" si="121">AO22</f>
        <v>X</v>
      </c>
      <c r="AB22" s="8">
        <f>AB19+AO20</f>
        <v>0</v>
      </c>
      <c r="AC22" s="53" t="str">
        <f t="shared" ref="AC22" si="122">AP22</f>
        <v>X</v>
      </c>
      <c r="AD22" s="8">
        <f>AD19+AP20</f>
        <v>0</v>
      </c>
      <c r="AE22" s="7" t="str">
        <f t="shared" ref="AE22" si="123">IF(ISTEXT(G21),"X",RANK(G21,$G21:$AC21,1))</f>
        <v>X</v>
      </c>
      <c r="AF22" s="7" t="str">
        <f t="shared" ref="AF22" si="124">IF(ISTEXT(I21),"X",RANK(I21,$G21:$AC21,1))</f>
        <v>X</v>
      </c>
      <c r="AG22" s="7" t="str">
        <f t="shared" ref="AG22" si="125">IF(ISTEXT(K21),"X",RANK(K21,$G21:$AC21,1))</f>
        <v>X</v>
      </c>
      <c r="AH22" s="7" t="str">
        <f t="shared" ref="AH22" si="126">IF(ISTEXT(M21),"X",RANK(M21,$G21:$AC21,1))</f>
        <v>X</v>
      </c>
      <c r="AI22" s="7">
        <f t="shared" ref="AI22" si="127">IF(ISTEXT(O21),"X",RANK(O21,$G21:$AC21,1))</f>
        <v>3</v>
      </c>
      <c r="AJ22" s="7" t="str">
        <f t="shared" ref="AJ22" si="128">IF(ISTEXT(Q21),"X",RANK(Q21,$G21:$AC21,1))</f>
        <v>X</v>
      </c>
      <c r="AK22" s="7">
        <f t="shared" ref="AK22" si="129">IF(ISTEXT(S21),"X",RANK(S21,$G21:$AC21,1))</f>
        <v>2</v>
      </c>
      <c r="AL22" s="7">
        <f t="shared" ref="AL22" si="130">IF(ISTEXT(U21),"X",RANK(U21,$G21:$AC21,1))</f>
        <v>1</v>
      </c>
      <c r="AM22" s="7" t="str">
        <f t="shared" ref="AM22" si="131">IF(ISTEXT(W21),"X",RANK(W21,$G21:$AC21,1))</f>
        <v>X</v>
      </c>
      <c r="AN22" s="7" t="str">
        <f t="shared" ref="AN22" si="132">IF(ISTEXT(Y21),"X",RANK(Y21,$G21:$AC21,1))</f>
        <v>X</v>
      </c>
      <c r="AO22" s="7" t="str">
        <f t="shared" ref="AO22" si="133">IF(ISTEXT(AA21),"X",RANK(AA21,$G21:$AC21,1))</f>
        <v>X</v>
      </c>
      <c r="AP22" s="7" t="str">
        <f t="shared" ref="AP22" si="134">IF(ISTEXT(AC21),"X",RANK(AC21,$G21:$AC21,1))</f>
        <v>X</v>
      </c>
      <c r="AQ22" s="308"/>
      <c r="AR22" s="13"/>
      <c r="AS22" s="13"/>
      <c r="AT22" s="13"/>
      <c r="AU22" s="13"/>
      <c r="AV22" s="13"/>
      <c r="AW22" s="13"/>
      <c r="AX22" s="13"/>
      <c r="AY22" s="13"/>
      <c r="AZ22" s="13"/>
      <c r="BA22" s="13"/>
      <c r="BB22" s="13"/>
    </row>
    <row r="23" spans="2:54" s="41" customFormat="1" ht="17.25" customHeight="1" x14ac:dyDescent="0.2">
      <c r="B23" s="283">
        <f>(B20+1)</f>
        <v>7</v>
      </c>
      <c r="C23" s="150" t="s">
        <v>59</v>
      </c>
      <c r="D23" s="151" t="s">
        <v>3</v>
      </c>
      <c r="E23" s="152">
        <v>6.018518518518519E-4</v>
      </c>
      <c r="F23" s="153" t="s">
        <v>0</v>
      </c>
      <c r="G23" s="417">
        <v>6.047453703703704E-4</v>
      </c>
      <c r="H23" s="403"/>
      <c r="I23" s="417">
        <v>6.2118055555555559E-4</v>
      </c>
      <c r="J23" s="403"/>
      <c r="K23" s="417">
        <v>6.1956018518518512E-4</v>
      </c>
      <c r="L23" s="403"/>
      <c r="M23" s="417" t="s">
        <v>226</v>
      </c>
      <c r="N23" s="403"/>
      <c r="O23" s="417">
        <v>6.0081018518518524E-4</v>
      </c>
      <c r="P23" s="403"/>
      <c r="Q23" s="417">
        <v>6.7314814814814809E-4</v>
      </c>
      <c r="R23" s="403"/>
      <c r="S23" s="417">
        <v>6.2997685185185183E-4</v>
      </c>
      <c r="T23" s="403"/>
      <c r="U23" s="417">
        <v>5.6458333333333339E-4</v>
      </c>
      <c r="V23" s="403"/>
      <c r="W23" s="403" t="s">
        <v>36</v>
      </c>
      <c r="X23" s="404"/>
      <c r="Y23" s="403" t="s">
        <v>36</v>
      </c>
      <c r="Z23" s="404"/>
      <c r="AA23" s="387" t="s">
        <v>36</v>
      </c>
      <c r="AB23" s="378"/>
      <c r="AC23" s="387" t="s">
        <v>36</v>
      </c>
      <c r="AD23" s="378"/>
      <c r="AE23" s="7">
        <f t="shared" ref="AE23" si="135">IF(ISTEXT(G24),0,($AF$1+1-AE25-(COUNTIF($AE25:$AP25,AE25)-1)/2))</f>
        <v>8</v>
      </c>
      <c r="AF23" s="7">
        <f t="shared" ref="AF23" si="136">IF(ISTEXT(I24),0,($AF$1+1-AF25-(COUNTIF($AE25:$AP25,AF25)-1)/2))</f>
        <v>6</v>
      </c>
      <c r="AG23" s="7">
        <f t="shared" ref="AG23" si="137">IF(ISTEXT(K24),0,($AF$1+1-AG25-(COUNTIF($AE25:$AP25,AG25)-1)/2))</f>
        <v>7</v>
      </c>
      <c r="AH23" s="7">
        <f t="shared" ref="AH23" si="138">IF(ISTEXT(M24),0,($AF$1+1-AH25-(COUNTIF($AE25:$AP25,AH25)-1)/2))</f>
        <v>0</v>
      </c>
      <c r="AI23" s="7">
        <f t="shared" ref="AI23" si="139">IF(ISTEXT(O24),0,($AF$1+1-AI25-(COUNTIF($AE25:$AP25,AI25)-1)/2))</f>
        <v>0</v>
      </c>
      <c r="AJ23" s="7">
        <f t="shared" ref="AJ23" si="140">IF(ISTEXT(Q24),0,($AF$1+1-AJ25-(COUNTIF($AE25:$AP25,AJ25)-1)/2))</f>
        <v>4</v>
      </c>
      <c r="AK23" s="7">
        <f t="shared" ref="AK23" si="141">IF(ISTEXT(S24),0,($AF$1+1-AK25-(COUNTIF($AE25:$AP25,AK25)-1)/2))</f>
        <v>5</v>
      </c>
      <c r="AL23" s="7">
        <f t="shared" ref="AL23" si="142">IF(ISTEXT(U24),0,($AF$1+1-AL25-(COUNTIF($AE25:$AP25,AL25)-1)/2))</f>
        <v>0</v>
      </c>
      <c r="AM23" s="7">
        <f t="shared" ref="AM23" si="143">IF(ISTEXT(W24),0,($AF$1+1-AM25-(COUNTIF($AE25:$AP25,AM25)-1)/2))</f>
        <v>0</v>
      </c>
      <c r="AN23" s="7">
        <f t="shared" ref="AN23" si="144">IF(ISTEXT(Y24),0,($AF$1+1-AN25-(COUNTIF($AE25:$AP25,AN25)-1)/2))</f>
        <v>0</v>
      </c>
      <c r="AO23" s="7">
        <f t="shared" ref="AO23" si="145">IF(ISTEXT(AA24),0,($AF$1+1-AO25-(COUNTIF($AE25:$AP25,AO25)-1)/2))</f>
        <v>0</v>
      </c>
      <c r="AP23" s="7">
        <f t="shared" ref="AP23" si="146">IF(ISTEXT(AC24),0,($AF$1+1-AP25-(COUNTIF($AE25:$AP25,AP25)-1)/2))</f>
        <v>0</v>
      </c>
      <c r="AQ23" s="306" t="s">
        <v>285</v>
      </c>
      <c r="AR23" s="47"/>
      <c r="AS23" s="230"/>
      <c r="AT23" s="230"/>
      <c r="AU23" s="230"/>
      <c r="AV23" s="230"/>
      <c r="AW23" s="230"/>
      <c r="AX23" s="230"/>
      <c r="AY23" s="230"/>
      <c r="AZ23" s="230"/>
      <c r="BA23" s="230"/>
      <c r="BB23" s="230"/>
    </row>
    <row r="24" spans="2:54" s="32" customFormat="1" ht="9.9499999999999993" hidden="1" customHeight="1" x14ac:dyDescent="0.2">
      <c r="B24" s="284"/>
      <c r="C24" s="405" t="s">
        <v>238</v>
      </c>
      <c r="D24" s="406"/>
      <c r="E24" s="134"/>
      <c r="F24" s="154"/>
      <c r="G24" s="409">
        <f>IF(G23&lt;$E23,"ST",G23)</f>
        <v>6.047453703703704E-4</v>
      </c>
      <c r="H24" s="410"/>
      <c r="I24" s="410">
        <f>IF(I23&lt;$E23,"ST",I23)</f>
        <v>6.2118055555555559E-4</v>
      </c>
      <c r="J24" s="410"/>
      <c r="K24" s="409">
        <f>IF(K23&lt;$E23,"ST",K23)</f>
        <v>6.1956018518518512E-4</v>
      </c>
      <c r="L24" s="410"/>
      <c r="M24" s="410" t="str">
        <f>IF(M23&lt;$E23,"ST",M23)</f>
        <v>DQ</v>
      </c>
      <c r="N24" s="410"/>
      <c r="O24" s="410" t="str">
        <f>IF(O23&lt;$E23,"ST",O23)</f>
        <v>ST</v>
      </c>
      <c r="P24" s="410"/>
      <c r="Q24" s="410">
        <f>IF(Q23&lt;$E23,"ST",Q23)</f>
        <v>6.7314814814814809E-4</v>
      </c>
      <c r="R24" s="410"/>
      <c r="S24" s="409">
        <f>IF(S23&lt;$E23,"ST",S23)</f>
        <v>6.2997685185185183E-4</v>
      </c>
      <c r="T24" s="410"/>
      <c r="U24" s="402" t="str">
        <f>IF(U23&lt;$E23,"ST",U23)</f>
        <v>ST</v>
      </c>
      <c r="V24" s="402"/>
      <c r="W24" s="381" t="str">
        <f>IF(W23&lt;$E23,"ST",W23)</f>
        <v>t</v>
      </c>
      <c r="X24" s="402"/>
      <c r="Y24" s="402" t="str">
        <f>IF(Y23&lt;$E23,"ST",Y23)</f>
        <v>t</v>
      </c>
      <c r="Z24" s="402"/>
      <c r="AA24" s="380" t="str">
        <f t="shared" ref="AA24" si="147">IF(AA23&lt;$E23,"ST",AA23)</f>
        <v>t</v>
      </c>
      <c r="AB24" s="381"/>
      <c r="AC24" s="380" t="str">
        <f t="shared" ref="AC24" si="148">IF(AC23&lt;$E23,"ST",AC23)</f>
        <v>t</v>
      </c>
      <c r="AD24" s="381"/>
      <c r="AE24" s="7"/>
      <c r="AF24" s="7"/>
      <c r="AG24" s="7"/>
      <c r="AH24" s="7"/>
      <c r="AI24" s="7"/>
      <c r="AJ24" s="7"/>
      <c r="AK24" s="7"/>
      <c r="AL24" s="7"/>
      <c r="AM24" s="7"/>
      <c r="AN24" s="7"/>
      <c r="AO24" s="7"/>
      <c r="AP24" s="7"/>
      <c r="AQ24" s="307"/>
      <c r="AR24" s="232"/>
      <c r="AS24" s="232"/>
      <c r="AT24" s="232"/>
      <c r="AU24" s="232"/>
      <c r="AV24" s="232"/>
      <c r="AW24" s="232"/>
      <c r="AX24" s="232"/>
      <c r="AY24" s="232"/>
      <c r="AZ24" s="232"/>
      <c r="BA24" s="232"/>
      <c r="BB24" s="232"/>
    </row>
    <row r="25" spans="2:54" s="43" customFormat="1" ht="17.25" customHeight="1" x14ac:dyDescent="0.2">
      <c r="B25" s="285"/>
      <c r="C25" s="407"/>
      <c r="D25" s="408"/>
      <c r="E25" s="135"/>
      <c r="F25" s="154" t="s">
        <v>7</v>
      </c>
      <c r="G25" s="52">
        <f>AE25</f>
        <v>1</v>
      </c>
      <c r="H25" s="53">
        <f>H22+AE23</f>
        <v>31</v>
      </c>
      <c r="I25" s="53">
        <f>AF25</f>
        <v>3</v>
      </c>
      <c r="J25" s="53">
        <f>J22+AF23</f>
        <v>30</v>
      </c>
      <c r="K25" s="52">
        <f>AG25</f>
        <v>2</v>
      </c>
      <c r="L25" s="53">
        <f>L22+AG23</f>
        <v>28</v>
      </c>
      <c r="M25" s="53" t="str">
        <f>AH25</f>
        <v>X</v>
      </c>
      <c r="N25" s="53">
        <f>N22+AH23</f>
        <v>6</v>
      </c>
      <c r="O25" s="53" t="str">
        <f>AI25</f>
        <v>X</v>
      </c>
      <c r="P25" s="53">
        <f>P22+AI23</f>
        <v>27</v>
      </c>
      <c r="Q25" s="53">
        <f>AJ25</f>
        <v>5</v>
      </c>
      <c r="R25" s="53">
        <f>R22+AJ23</f>
        <v>30</v>
      </c>
      <c r="S25" s="52">
        <f>AK25</f>
        <v>4</v>
      </c>
      <c r="T25" s="53">
        <f>T22+AK23</f>
        <v>37</v>
      </c>
      <c r="U25" s="53" t="str">
        <f>AL25</f>
        <v>X</v>
      </c>
      <c r="V25" s="8">
        <f>V22+AL23</f>
        <v>22</v>
      </c>
      <c r="W25" s="52" t="str">
        <f>AM25</f>
        <v>X</v>
      </c>
      <c r="X25" s="8">
        <f>X22+AM23</f>
        <v>0</v>
      </c>
      <c r="Y25" s="53" t="str">
        <f>AN25</f>
        <v>X</v>
      </c>
      <c r="Z25" s="8">
        <f>Z22+AN23</f>
        <v>0</v>
      </c>
      <c r="AA25" s="52" t="str">
        <f t="shared" ref="AA25" si="149">AO25</f>
        <v>X</v>
      </c>
      <c r="AB25" s="8">
        <f>AB22+AO23</f>
        <v>0</v>
      </c>
      <c r="AC25" s="53" t="str">
        <f t="shared" ref="AC25" si="150">AP25</f>
        <v>X</v>
      </c>
      <c r="AD25" s="8">
        <f>AD22+AP23</f>
        <v>0</v>
      </c>
      <c r="AE25" s="7">
        <f t="shared" ref="AE25" si="151">IF(ISTEXT(G24),"X",RANK(G24,$G24:$AC24,1))</f>
        <v>1</v>
      </c>
      <c r="AF25" s="7">
        <f t="shared" ref="AF25" si="152">IF(ISTEXT(I24),"X",RANK(I24,$G24:$AC24,1))</f>
        <v>3</v>
      </c>
      <c r="AG25" s="7">
        <f t="shared" ref="AG25" si="153">IF(ISTEXT(K24),"X",RANK(K24,$G24:$AC24,1))</f>
        <v>2</v>
      </c>
      <c r="AH25" s="7" t="str">
        <f t="shared" ref="AH25" si="154">IF(ISTEXT(M24),"X",RANK(M24,$G24:$AC24,1))</f>
        <v>X</v>
      </c>
      <c r="AI25" s="7" t="str">
        <f t="shared" ref="AI25" si="155">IF(ISTEXT(O24),"X",RANK(O24,$G24:$AC24,1))</f>
        <v>X</v>
      </c>
      <c r="AJ25" s="7">
        <f t="shared" ref="AJ25" si="156">IF(ISTEXT(Q24),"X",RANK(Q24,$G24:$AC24,1))</f>
        <v>5</v>
      </c>
      <c r="AK25" s="7">
        <f t="shared" ref="AK25" si="157">IF(ISTEXT(S24),"X",RANK(S24,$G24:$AC24,1))</f>
        <v>4</v>
      </c>
      <c r="AL25" s="7" t="str">
        <f t="shared" ref="AL25" si="158">IF(ISTEXT(U24),"X",RANK(U24,$G24:$AC24,1))</f>
        <v>X</v>
      </c>
      <c r="AM25" s="7" t="str">
        <f t="shared" ref="AM25" si="159">IF(ISTEXT(W24),"X",RANK(W24,$G24:$AC24,1))</f>
        <v>X</v>
      </c>
      <c r="AN25" s="7" t="str">
        <f t="shared" ref="AN25" si="160">IF(ISTEXT(Y24),"X",RANK(Y24,$G24:$AC24,1))</f>
        <v>X</v>
      </c>
      <c r="AO25" s="7" t="str">
        <f t="shared" ref="AO25" si="161">IF(ISTEXT(AA24),"X",RANK(AA24,$G24:$AC24,1))</f>
        <v>X</v>
      </c>
      <c r="AP25" s="7" t="str">
        <f t="shared" ref="AP25" si="162">IF(ISTEXT(AC24),"X",RANK(AC24,$G24:$AC24,1))</f>
        <v>X</v>
      </c>
      <c r="AQ25" s="308"/>
      <c r="AR25" s="13"/>
      <c r="AS25" s="13"/>
      <c r="AT25" s="13"/>
      <c r="AU25" s="13"/>
      <c r="AV25" s="13"/>
      <c r="AW25" s="13"/>
      <c r="AX25" s="13"/>
      <c r="AY25" s="13"/>
      <c r="AZ25" s="13"/>
      <c r="BA25" s="13"/>
      <c r="BB25" s="13"/>
    </row>
    <row r="26" spans="2:54" s="41" customFormat="1" ht="17.25" customHeight="1" x14ac:dyDescent="0.2">
      <c r="B26" s="283">
        <f>(B23+1)</f>
        <v>8</v>
      </c>
      <c r="C26" s="150" t="s">
        <v>63</v>
      </c>
      <c r="D26" s="151" t="s">
        <v>51</v>
      </c>
      <c r="E26" s="152">
        <v>1.8518518518518517E-3</v>
      </c>
      <c r="F26" s="153" t="s">
        <v>0</v>
      </c>
      <c r="G26" s="403">
        <v>2.0081018518518516E-3</v>
      </c>
      <c r="H26" s="404"/>
      <c r="I26" s="403">
        <v>1.8145833333333332E-3</v>
      </c>
      <c r="J26" s="404"/>
      <c r="K26" s="403">
        <v>1.9093749999999998E-3</v>
      </c>
      <c r="L26" s="404"/>
      <c r="M26" s="403">
        <v>1.8630787037037038E-3</v>
      </c>
      <c r="N26" s="404"/>
      <c r="O26" s="403">
        <v>1.8443287037037037E-3</v>
      </c>
      <c r="P26" s="404"/>
      <c r="Q26" s="403">
        <v>1.9427083333333334E-3</v>
      </c>
      <c r="R26" s="404"/>
      <c r="S26" s="403">
        <v>1.8442129629629631E-3</v>
      </c>
      <c r="T26" s="404"/>
      <c r="U26" s="403">
        <v>1.7936342592592594E-3</v>
      </c>
      <c r="V26" s="404"/>
      <c r="W26" s="403" t="s">
        <v>36</v>
      </c>
      <c r="X26" s="404"/>
      <c r="Y26" s="403" t="s">
        <v>36</v>
      </c>
      <c r="Z26" s="404"/>
      <c r="AA26" s="387" t="s">
        <v>36</v>
      </c>
      <c r="AB26" s="378"/>
      <c r="AC26" s="387" t="s">
        <v>36</v>
      </c>
      <c r="AD26" s="378"/>
      <c r="AE26" s="7">
        <f>IF(ISTEXT(G27),0,($AF$1+1-AE28-(COUNTIF($AE28:$AP28,AE28)-1)/2))</f>
        <v>5</v>
      </c>
      <c r="AF26" s="7">
        <f>IF(ISTEXT(I27),0,($AF$1+1-AF28-(COUNTIF($AE28:$AP28,AF28)-1)/2))</f>
        <v>0</v>
      </c>
      <c r="AG26" s="7">
        <f>IF(ISTEXT(K27),0,($AF$1+1-AG28-(COUNTIF($AE28:$AP28,AG28)-1)/2))</f>
        <v>7</v>
      </c>
      <c r="AH26" s="7">
        <f>IF(ISTEXT(M27),0,($AF$1+1-AH28-(COUNTIF($AE28:$AP28,AH28)-1)/2))</f>
        <v>8</v>
      </c>
      <c r="AI26" s="7">
        <f>IF(ISTEXT(O27),0,($AF$1+1-AI28-(COUNTIF($AE28:$AP28,AI28)-1)/2))</f>
        <v>0</v>
      </c>
      <c r="AJ26" s="7">
        <f>IF(ISTEXT(Q27),0,($AF$1+1-AJ28-(COUNTIF($AE28:$AP28,AJ28)-1)/2))</f>
        <v>6</v>
      </c>
      <c r="AK26" s="7">
        <f>IF(ISTEXT(S27),0,($AF$1+1-AK28-(COUNTIF($AE28:$AP28,AK28)-1)/2))</f>
        <v>0</v>
      </c>
      <c r="AL26" s="7">
        <f>IF(ISTEXT(U27),0,($AF$1+1-AL28-(COUNTIF($AE28:$AP28,AL28)-1)/2))</f>
        <v>0</v>
      </c>
      <c r="AM26" s="7">
        <f>IF(ISTEXT(W27),0,($AF$1+1-AM28-(COUNTIF($AE28:$AP28,AM28)-1)/2))</f>
        <v>0</v>
      </c>
      <c r="AN26" s="7">
        <f>IF(ISTEXT(Y27),0,($AF$1+1-AN28-(COUNTIF($AE28:$AP28,AN28)-1)/2))</f>
        <v>0</v>
      </c>
      <c r="AO26" s="7">
        <f>IF(ISTEXT(AA27),0,($AF$1+1-AO28-(COUNTIF($AE28:$AP28,AO28)-1)/2))</f>
        <v>0</v>
      </c>
      <c r="AP26" s="7">
        <f>IF(ISTEXT(AC27),0,($AF$1+1-AP28-(COUNTIF($AE28:$AP28,AP28)-1)/2))</f>
        <v>0</v>
      </c>
      <c r="AQ26" s="306"/>
      <c r="AR26" s="47"/>
      <c r="AS26" s="230"/>
      <c r="AT26" s="230"/>
      <c r="AU26" s="230"/>
      <c r="AV26" s="230"/>
      <c r="AW26" s="230"/>
      <c r="AX26" s="230"/>
      <c r="AY26" s="230"/>
      <c r="AZ26" s="230"/>
      <c r="BA26" s="230"/>
      <c r="BB26" s="230"/>
    </row>
    <row r="27" spans="2:54" s="32" customFormat="1" ht="9.9499999999999993" hidden="1" customHeight="1" x14ac:dyDescent="0.2">
      <c r="B27" s="284"/>
      <c r="C27" s="405" t="s">
        <v>8</v>
      </c>
      <c r="D27" s="406"/>
      <c r="E27" s="134"/>
      <c r="F27" s="154"/>
      <c r="G27" s="419">
        <f>IF(G26&lt;$E26,"ST",G26)</f>
        <v>2.0081018518518516E-3</v>
      </c>
      <c r="H27" s="409"/>
      <c r="I27" s="419" t="str">
        <f>IF(I26&lt;$E26,"ST",I26)</f>
        <v>ST</v>
      </c>
      <c r="J27" s="409"/>
      <c r="K27" s="419">
        <f>IF(K26&lt;$E26,"ST",K26)</f>
        <v>1.9093749999999998E-3</v>
      </c>
      <c r="L27" s="409"/>
      <c r="M27" s="419">
        <f>IF(M26&lt;$E26,"ST",M26)</f>
        <v>1.8630787037037038E-3</v>
      </c>
      <c r="N27" s="409"/>
      <c r="O27" s="419" t="str">
        <f>IF(O26&lt;$E26,"ST",O26)</f>
        <v>ST</v>
      </c>
      <c r="P27" s="409"/>
      <c r="Q27" s="419">
        <f>IF(Q26&lt;$E26,"ST",Q26)</f>
        <v>1.9427083333333334E-3</v>
      </c>
      <c r="R27" s="409"/>
      <c r="S27" s="419" t="str">
        <f>IF(S26&lt;$E26,"ST",S26)</f>
        <v>ST</v>
      </c>
      <c r="T27" s="409"/>
      <c r="U27" s="380" t="str">
        <f>IF(U26&lt;$E26,"ST",U26)</f>
        <v>ST</v>
      </c>
      <c r="V27" s="381"/>
      <c r="W27" s="380" t="str">
        <f>IF(W26&lt;$E26,"ST",W26)</f>
        <v>t</v>
      </c>
      <c r="X27" s="381"/>
      <c r="Y27" s="380" t="str">
        <f>IF(Y26&lt;$E26,"ST",Y26)</f>
        <v>t</v>
      </c>
      <c r="Z27" s="381"/>
      <c r="AA27" s="380" t="str">
        <f t="shared" ref="AA27" si="163">IF(AA26&lt;$E26,"ST",AA26)</f>
        <v>t</v>
      </c>
      <c r="AB27" s="381"/>
      <c r="AC27" s="380" t="str">
        <f t="shared" ref="AC27" si="164">IF(AC26&lt;$E26,"ST",AC26)</f>
        <v>t</v>
      </c>
      <c r="AD27" s="381"/>
      <c r="AE27" s="7"/>
      <c r="AF27" s="7"/>
      <c r="AG27" s="7"/>
      <c r="AH27" s="7"/>
      <c r="AI27" s="7"/>
      <c r="AJ27" s="7"/>
      <c r="AK27" s="7"/>
      <c r="AL27" s="7"/>
      <c r="AM27" s="7"/>
      <c r="AN27" s="7"/>
      <c r="AO27" s="7"/>
      <c r="AP27" s="7"/>
      <c r="AQ27" s="307"/>
      <c r="AR27" s="232"/>
      <c r="AS27" s="232"/>
      <c r="AT27" s="232"/>
      <c r="AU27" s="232"/>
      <c r="AV27" s="232"/>
      <c r="AW27" s="232"/>
      <c r="AX27" s="232"/>
      <c r="AY27" s="232"/>
      <c r="AZ27" s="232"/>
      <c r="BA27" s="232"/>
      <c r="BB27" s="232"/>
    </row>
    <row r="28" spans="2:54" s="43" customFormat="1" ht="17.25" customHeight="1" x14ac:dyDescent="0.2">
      <c r="B28" s="285"/>
      <c r="C28" s="407"/>
      <c r="D28" s="408"/>
      <c r="E28" s="135"/>
      <c r="F28" s="154" t="s">
        <v>7</v>
      </c>
      <c r="G28" s="52">
        <f>AE28</f>
        <v>4</v>
      </c>
      <c r="H28" s="53">
        <f>H25+AE26</f>
        <v>36</v>
      </c>
      <c r="I28" s="53" t="str">
        <f>AF28</f>
        <v>X</v>
      </c>
      <c r="J28" s="53">
        <f>J25+AF26</f>
        <v>30</v>
      </c>
      <c r="K28" s="52">
        <f>AG28</f>
        <v>2</v>
      </c>
      <c r="L28" s="53">
        <f>L25+AG26</f>
        <v>35</v>
      </c>
      <c r="M28" s="53">
        <f>AH28</f>
        <v>1</v>
      </c>
      <c r="N28" s="53">
        <f>N25+AH26</f>
        <v>14</v>
      </c>
      <c r="O28" s="53" t="str">
        <f>AI28</f>
        <v>X</v>
      </c>
      <c r="P28" s="53">
        <f>P25+AI26</f>
        <v>27</v>
      </c>
      <c r="Q28" s="53">
        <f>AJ28</f>
        <v>3</v>
      </c>
      <c r="R28" s="53">
        <f>R25+AJ26</f>
        <v>36</v>
      </c>
      <c r="S28" s="52" t="str">
        <f>AK28</f>
        <v>X</v>
      </c>
      <c r="T28" s="53">
        <f>T25+AK26</f>
        <v>37</v>
      </c>
      <c r="U28" s="53" t="str">
        <f>AL28</f>
        <v>X</v>
      </c>
      <c r="V28" s="8">
        <f>V25+AL26</f>
        <v>22</v>
      </c>
      <c r="W28" s="52" t="str">
        <f>AM28</f>
        <v>X</v>
      </c>
      <c r="X28" s="8">
        <f>X25+AM26</f>
        <v>0</v>
      </c>
      <c r="Y28" s="53" t="str">
        <f>AN28</f>
        <v>X</v>
      </c>
      <c r="Z28" s="8">
        <f>Z25+AN26</f>
        <v>0</v>
      </c>
      <c r="AA28" s="52" t="str">
        <f t="shared" ref="AA28" si="165">AO28</f>
        <v>X</v>
      </c>
      <c r="AB28" s="8">
        <f>AB25+AO26</f>
        <v>0</v>
      </c>
      <c r="AC28" s="53" t="str">
        <f t="shared" ref="AC28" si="166">AP28</f>
        <v>X</v>
      </c>
      <c r="AD28" s="8">
        <f>AD25+AP26</f>
        <v>0</v>
      </c>
      <c r="AE28" s="7">
        <f>IF(ISTEXT(G27),"X",RANK(G27,$G27:$AC27,1))</f>
        <v>4</v>
      </c>
      <c r="AF28" s="7" t="str">
        <f>IF(ISTEXT(I27),"X",RANK(I27,$G27:$AC27,1))</f>
        <v>X</v>
      </c>
      <c r="AG28" s="7">
        <f>IF(ISTEXT(K27),"X",RANK(K27,$G27:$AC27,1))</f>
        <v>2</v>
      </c>
      <c r="AH28" s="7">
        <f>IF(ISTEXT(M27),"X",RANK(M27,$G27:$AC27,1))</f>
        <v>1</v>
      </c>
      <c r="AI28" s="7" t="str">
        <f>IF(ISTEXT(O27),"X",RANK(O27,$G27:$AC27,1))</f>
        <v>X</v>
      </c>
      <c r="AJ28" s="7">
        <f>IF(ISTEXT(Q27),"X",RANK(Q27,$G27:$AC27,1))</f>
        <v>3</v>
      </c>
      <c r="AK28" s="7" t="str">
        <f>IF(ISTEXT(S27),"X",RANK(S27,$G27:$AC27,1))</f>
        <v>X</v>
      </c>
      <c r="AL28" s="7" t="str">
        <f>IF(ISTEXT(U27),"X",RANK(U27,$G27:$AC27,1))</f>
        <v>X</v>
      </c>
      <c r="AM28" s="7" t="str">
        <f>IF(ISTEXT(W27),"X",RANK(W27,$G27:$AC27,1))</f>
        <v>X</v>
      </c>
      <c r="AN28" s="7" t="str">
        <f>IF(ISTEXT(Y27),"X",RANK(Y27,$G27:$AC27,1))</f>
        <v>X</v>
      </c>
      <c r="AO28" s="7" t="str">
        <f>IF(ISTEXT(AA27),"X",RANK(AA27,$G27:$AC27,1))</f>
        <v>X</v>
      </c>
      <c r="AP28" s="7" t="str">
        <f>IF(ISTEXT(AC27),"X",RANK(AC27,$G27:$AC27,1))</f>
        <v>X</v>
      </c>
      <c r="AQ28" s="308"/>
      <c r="AR28" s="13"/>
      <c r="AS28" s="13"/>
      <c r="AT28" s="13"/>
      <c r="AU28" s="13"/>
      <c r="AV28" s="13"/>
      <c r="AW28" s="13"/>
      <c r="AX28" s="13"/>
      <c r="AY28" s="13"/>
      <c r="AZ28" s="13"/>
      <c r="BA28" s="13"/>
      <c r="BB28" s="13"/>
    </row>
    <row r="29" spans="2:54" s="41" customFormat="1" ht="17.25" customHeight="1" x14ac:dyDescent="0.2">
      <c r="B29" s="283">
        <f>(B26+1)</f>
        <v>9</v>
      </c>
      <c r="C29" s="150" t="s">
        <v>56</v>
      </c>
      <c r="D29" s="151" t="s">
        <v>3</v>
      </c>
      <c r="E29" s="152">
        <v>4.9768518518518521E-4</v>
      </c>
      <c r="F29" s="153" t="s">
        <v>0</v>
      </c>
      <c r="G29" s="403">
        <v>4.4270833333333331E-4</v>
      </c>
      <c r="H29" s="404"/>
      <c r="I29" s="403">
        <v>5.1782407407407409E-4</v>
      </c>
      <c r="J29" s="404"/>
      <c r="K29" s="403">
        <v>4.9108796296296292E-4</v>
      </c>
      <c r="L29" s="404"/>
      <c r="M29" s="403">
        <v>4.662037037037037E-4</v>
      </c>
      <c r="N29" s="404"/>
      <c r="O29" s="403">
        <v>5.4675925925925931E-4</v>
      </c>
      <c r="P29" s="404"/>
      <c r="Q29" s="403">
        <v>4.738425925925926E-4</v>
      </c>
      <c r="R29" s="404"/>
      <c r="S29" s="403">
        <v>6.4768518518518517E-4</v>
      </c>
      <c r="T29" s="404"/>
      <c r="U29" s="403">
        <v>4.7048611111111114E-4</v>
      </c>
      <c r="V29" s="404"/>
      <c r="W29" s="403" t="s">
        <v>36</v>
      </c>
      <c r="X29" s="404"/>
      <c r="Y29" s="403" t="s">
        <v>36</v>
      </c>
      <c r="Z29" s="404"/>
      <c r="AA29" s="387" t="s">
        <v>36</v>
      </c>
      <c r="AB29" s="378"/>
      <c r="AC29" s="387" t="s">
        <v>36</v>
      </c>
      <c r="AD29" s="378"/>
      <c r="AE29" s="7">
        <f t="shared" ref="AE29" si="167">IF(ISTEXT(G30),0,($AF$1+1-AE31-(COUNTIF($AE31:$AP31,AE31)-1)/2))</f>
        <v>0</v>
      </c>
      <c r="AF29" s="7">
        <f t="shared" ref="AF29" si="168">IF(ISTEXT(I30),0,($AF$1+1-AF31-(COUNTIF($AE31:$AP31,AF31)-1)/2))</f>
        <v>8</v>
      </c>
      <c r="AG29" s="7">
        <f t="shared" ref="AG29" si="169">IF(ISTEXT(K30),0,($AF$1+1-AG31-(COUNTIF($AE31:$AP31,AG31)-1)/2))</f>
        <v>0</v>
      </c>
      <c r="AH29" s="7">
        <f t="shared" ref="AH29" si="170">IF(ISTEXT(M30),0,($AF$1+1-AH31-(COUNTIF($AE31:$AP31,AH31)-1)/2))</f>
        <v>0</v>
      </c>
      <c r="AI29" s="7">
        <f t="shared" ref="AI29" si="171">IF(ISTEXT(O30),0,($AF$1+1-AI31-(COUNTIF($AE31:$AP31,AI31)-1)/2))</f>
        <v>7</v>
      </c>
      <c r="AJ29" s="7">
        <f t="shared" ref="AJ29" si="172">IF(ISTEXT(Q30),0,($AF$1+1-AJ31-(COUNTIF($AE31:$AP31,AJ31)-1)/2))</f>
        <v>0</v>
      </c>
      <c r="AK29" s="7">
        <f t="shared" ref="AK29" si="173">IF(ISTEXT(S30),0,($AF$1+1-AK31-(COUNTIF($AE31:$AP31,AK31)-1)/2))</f>
        <v>6</v>
      </c>
      <c r="AL29" s="7">
        <f t="shared" ref="AL29" si="174">IF(ISTEXT(U30),0,($AF$1+1-AL31-(COUNTIF($AE31:$AP31,AL31)-1)/2))</f>
        <v>0</v>
      </c>
      <c r="AM29" s="7">
        <f t="shared" ref="AM29" si="175">IF(ISTEXT(W30),0,($AF$1+1-AM31-(COUNTIF($AE31:$AP31,AM31)-1)/2))</f>
        <v>0</v>
      </c>
      <c r="AN29" s="7">
        <f t="shared" ref="AN29" si="176">IF(ISTEXT(Y30),0,($AF$1+1-AN31-(COUNTIF($AE31:$AP31,AN31)-1)/2))</f>
        <v>0</v>
      </c>
      <c r="AO29" s="7">
        <f t="shared" ref="AO29" si="177">IF(ISTEXT(AA30),0,($AF$1+1-AO31-(COUNTIF($AE31:$AP31,AO31)-1)/2))</f>
        <v>0</v>
      </c>
      <c r="AP29" s="7">
        <f t="shared" ref="AP29" si="178">IF(ISTEXT(AC30),0,($AF$1+1-AP31-(COUNTIF($AE31:$AP31,AP31)-1)/2))</f>
        <v>0</v>
      </c>
      <c r="AQ29" s="306"/>
      <c r="AR29" s="47"/>
      <c r="AS29" s="230"/>
      <c r="AT29" s="230"/>
      <c r="AU29" s="230"/>
      <c r="AV29" s="230"/>
      <c r="AW29" s="230"/>
      <c r="AX29" s="230"/>
      <c r="AY29" s="230"/>
      <c r="AZ29" s="230"/>
      <c r="BA29" s="230"/>
      <c r="BB29" s="230"/>
    </row>
    <row r="30" spans="2:54" s="32" customFormat="1" ht="9.9499999999999993" hidden="1" customHeight="1" x14ac:dyDescent="0.2">
      <c r="B30" s="284"/>
      <c r="C30" s="405" t="s">
        <v>9</v>
      </c>
      <c r="D30" s="406"/>
      <c r="E30" s="134"/>
      <c r="F30" s="154"/>
      <c r="G30" s="409" t="str">
        <f>IF(G29&lt;$E29,"ST",G29)</f>
        <v>ST</v>
      </c>
      <c r="H30" s="410"/>
      <c r="I30" s="410">
        <f>IF(I29&lt;$E29,"ST",I29)</f>
        <v>5.1782407407407409E-4</v>
      </c>
      <c r="J30" s="410"/>
      <c r="K30" s="409" t="str">
        <f>IF(K29&lt;$E29,"ST",K29)</f>
        <v>ST</v>
      </c>
      <c r="L30" s="410"/>
      <c r="M30" s="410" t="str">
        <f>IF(M29&lt;$E29,"ST",M29)</f>
        <v>ST</v>
      </c>
      <c r="N30" s="410"/>
      <c r="O30" s="410">
        <f>IF(O29&lt;$E29,"ST",O29)</f>
        <v>5.4675925925925931E-4</v>
      </c>
      <c r="P30" s="410"/>
      <c r="Q30" s="410" t="str">
        <f>IF(Q29&lt;$E29,"ST",Q29)</f>
        <v>ST</v>
      </c>
      <c r="R30" s="410"/>
      <c r="S30" s="409">
        <f>IF(S29&lt;$E29,"ST",S29)</f>
        <v>6.4768518518518517E-4</v>
      </c>
      <c r="T30" s="410"/>
      <c r="U30" s="402" t="str">
        <f>IF(U29&lt;$E29,"ST",U29)</f>
        <v>ST</v>
      </c>
      <c r="V30" s="402"/>
      <c r="W30" s="381" t="str">
        <f>IF(W29&lt;$E29,"ST",W29)</f>
        <v>t</v>
      </c>
      <c r="X30" s="402"/>
      <c r="Y30" s="402" t="str">
        <f>IF(Y29&lt;$E29,"ST",Y29)</f>
        <v>t</v>
      </c>
      <c r="Z30" s="402"/>
      <c r="AA30" s="380" t="str">
        <f t="shared" ref="AA30" si="179">IF(AA29&lt;$E29,"ST",AA29)</f>
        <v>t</v>
      </c>
      <c r="AB30" s="381"/>
      <c r="AC30" s="380" t="str">
        <f t="shared" ref="AC30" si="180">IF(AC29&lt;$E29,"ST",AC29)</f>
        <v>t</v>
      </c>
      <c r="AD30" s="381"/>
      <c r="AE30" s="7"/>
      <c r="AF30" s="7"/>
      <c r="AG30" s="7"/>
      <c r="AH30" s="7"/>
      <c r="AI30" s="7"/>
      <c r="AJ30" s="7"/>
      <c r="AK30" s="7"/>
      <c r="AL30" s="7"/>
      <c r="AM30" s="7"/>
      <c r="AN30" s="7"/>
      <c r="AO30" s="7"/>
      <c r="AP30" s="7"/>
      <c r="AQ30" s="307"/>
      <c r="AR30" s="232"/>
      <c r="AS30" s="232"/>
      <c r="AT30" s="232"/>
      <c r="AU30" s="232"/>
      <c r="AV30" s="232"/>
      <c r="AW30" s="232"/>
      <c r="AX30" s="232"/>
      <c r="AY30" s="232"/>
      <c r="AZ30" s="232"/>
      <c r="BA30" s="232"/>
      <c r="BB30" s="232"/>
    </row>
    <row r="31" spans="2:54" s="43" customFormat="1" ht="17.25" customHeight="1" x14ac:dyDescent="0.2">
      <c r="B31" s="285"/>
      <c r="C31" s="407"/>
      <c r="D31" s="408"/>
      <c r="E31" s="135"/>
      <c r="F31" s="154" t="s">
        <v>7</v>
      </c>
      <c r="G31" s="52" t="str">
        <f>AE31</f>
        <v>X</v>
      </c>
      <c r="H31" s="53">
        <f>H28+AE29</f>
        <v>36</v>
      </c>
      <c r="I31" s="53">
        <f>AF31</f>
        <v>1</v>
      </c>
      <c r="J31" s="53">
        <f>J28+AF29</f>
        <v>38</v>
      </c>
      <c r="K31" s="52" t="str">
        <f>AG31</f>
        <v>X</v>
      </c>
      <c r="L31" s="53">
        <f>L28+AG29</f>
        <v>35</v>
      </c>
      <c r="M31" s="53" t="str">
        <f>AH31</f>
        <v>X</v>
      </c>
      <c r="N31" s="53">
        <f>N28+AH29</f>
        <v>14</v>
      </c>
      <c r="O31" s="53">
        <f>AI31</f>
        <v>2</v>
      </c>
      <c r="P31" s="53">
        <f>P28+AI29</f>
        <v>34</v>
      </c>
      <c r="Q31" s="53" t="str">
        <f>AJ31</f>
        <v>X</v>
      </c>
      <c r="R31" s="53">
        <f>R28+AJ29</f>
        <v>36</v>
      </c>
      <c r="S31" s="52">
        <f>AK31</f>
        <v>3</v>
      </c>
      <c r="T31" s="53">
        <f>T28+AK29</f>
        <v>43</v>
      </c>
      <c r="U31" s="53" t="str">
        <f>AL31</f>
        <v>X</v>
      </c>
      <c r="V31" s="8">
        <f>V28+AL29</f>
        <v>22</v>
      </c>
      <c r="W31" s="52" t="str">
        <f>AM31</f>
        <v>X</v>
      </c>
      <c r="X31" s="8">
        <f>X28+AM29</f>
        <v>0</v>
      </c>
      <c r="Y31" s="53" t="str">
        <f>AN31</f>
        <v>X</v>
      </c>
      <c r="Z31" s="8">
        <f>Z28+AN29</f>
        <v>0</v>
      </c>
      <c r="AA31" s="52" t="str">
        <f t="shared" ref="AA31" si="181">AO31</f>
        <v>X</v>
      </c>
      <c r="AB31" s="8">
        <f>AB28+AO29</f>
        <v>0</v>
      </c>
      <c r="AC31" s="53" t="str">
        <f t="shared" ref="AC31" si="182">AP31</f>
        <v>X</v>
      </c>
      <c r="AD31" s="8">
        <f>AD28+AP29</f>
        <v>0</v>
      </c>
      <c r="AE31" s="7" t="str">
        <f t="shared" ref="AE31" si="183">IF(ISTEXT(G30),"X",RANK(G30,$G30:$AC30,1))</f>
        <v>X</v>
      </c>
      <c r="AF31" s="7">
        <f t="shared" ref="AF31" si="184">IF(ISTEXT(I30),"X",RANK(I30,$G30:$AC30,1))</f>
        <v>1</v>
      </c>
      <c r="AG31" s="7" t="str">
        <f t="shared" ref="AG31" si="185">IF(ISTEXT(K30),"X",RANK(K30,$G30:$AC30,1))</f>
        <v>X</v>
      </c>
      <c r="AH31" s="7" t="str">
        <f t="shared" ref="AH31" si="186">IF(ISTEXT(M30),"X",RANK(M30,$G30:$AC30,1))</f>
        <v>X</v>
      </c>
      <c r="AI31" s="7">
        <f t="shared" ref="AI31" si="187">IF(ISTEXT(O30),"X",RANK(O30,$G30:$AC30,1))</f>
        <v>2</v>
      </c>
      <c r="AJ31" s="7" t="str">
        <f t="shared" ref="AJ31" si="188">IF(ISTEXT(Q30),"X",RANK(Q30,$G30:$AC30,1))</f>
        <v>X</v>
      </c>
      <c r="AK31" s="7">
        <f t="shared" ref="AK31" si="189">IF(ISTEXT(S30),"X",RANK(S30,$G30:$AC30,1))</f>
        <v>3</v>
      </c>
      <c r="AL31" s="7" t="str">
        <f t="shared" ref="AL31" si="190">IF(ISTEXT(U30),"X",RANK(U30,$G30:$AC30,1))</f>
        <v>X</v>
      </c>
      <c r="AM31" s="7" t="str">
        <f t="shared" ref="AM31" si="191">IF(ISTEXT(W30),"X",RANK(W30,$G30:$AC30,1))</f>
        <v>X</v>
      </c>
      <c r="AN31" s="7" t="str">
        <f t="shared" ref="AN31" si="192">IF(ISTEXT(Y30),"X",RANK(Y30,$G30:$AC30,1))</f>
        <v>X</v>
      </c>
      <c r="AO31" s="7" t="str">
        <f t="shared" ref="AO31" si="193">IF(ISTEXT(AA30),"X",RANK(AA30,$G30:$AC30,1))</f>
        <v>X</v>
      </c>
      <c r="AP31" s="7" t="str">
        <f t="shared" ref="AP31" si="194">IF(ISTEXT(AC30),"X",RANK(AC30,$G30:$AC30,1))</f>
        <v>X</v>
      </c>
      <c r="AQ31" s="308"/>
      <c r="AR31" s="13"/>
      <c r="AS31" s="13"/>
      <c r="AT31" s="13"/>
      <c r="AU31" s="13"/>
      <c r="AV31" s="13"/>
      <c r="AW31" s="13"/>
      <c r="AX31" s="13"/>
      <c r="AY31" s="13"/>
      <c r="AZ31" s="13"/>
      <c r="BA31" s="13"/>
      <c r="BB31" s="13"/>
    </row>
    <row r="32" spans="2:54" s="41" customFormat="1" ht="17.25" customHeight="1" x14ac:dyDescent="0.2">
      <c r="B32" s="283">
        <f>(B29+1)</f>
        <v>10</v>
      </c>
      <c r="C32" s="150" t="s">
        <v>60</v>
      </c>
      <c r="D32" s="151" t="s">
        <v>3</v>
      </c>
      <c r="E32" s="152">
        <v>4.9189814814814821E-4</v>
      </c>
      <c r="F32" s="153" t="s">
        <v>0</v>
      </c>
      <c r="G32" s="403">
        <v>5.2800925925925921E-4</v>
      </c>
      <c r="H32" s="404"/>
      <c r="I32" s="403">
        <v>4.8240740740740736E-4</v>
      </c>
      <c r="J32" s="404"/>
      <c r="K32" s="403">
        <v>6.2106481481481485E-4</v>
      </c>
      <c r="L32" s="404"/>
      <c r="M32" s="403">
        <v>4.6030092592592601E-4</v>
      </c>
      <c r="N32" s="404"/>
      <c r="O32" s="403">
        <v>5.6388888888888884E-4</v>
      </c>
      <c r="P32" s="404"/>
      <c r="Q32" s="403">
        <v>5.4004629629629628E-4</v>
      </c>
      <c r="R32" s="404"/>
      <c r="S32" s="403">
        <v>5.2627314814814822E-4</v>
      </c>
      <c r="T32" s="404"/>
      <c r="U32" s="403">
        <v>5.1041666666666672E-4</v>
      </c>
      <c r="V32" s="404"/>
      <c r="W32" s="403" t="s">
        <v>36</v>
      </c>
      <c r="X32" s="404"/>
      <c r="Y32" s="403" t="s">
        <v>36</v>
      </c>
      <c r="Z32" s="404"/>
      <c r="AA32" s="387" t="s">
        <v>36</v>
      </c>
      <c r="AB32" s="378"/>
      <c r="AC32" s="387" t="s">
        <v>36</v>
      </c>
      <c r="AD32" s="378"/>
      <c r="AE32" s="7">
        <f t="shared" ref="AE32" si="195">IF(ISTEXT(G33),0,($AF$1+1-AE34-(COUNTIF($AE34:$AP34,AE34)-1)/2))</f>
        <v>6</v>
      </c>
      <c r="AF32" s="7">
        <f t="shared" ref="AF32" si="196">IF(ISTEXT(I33),0,($AF$1+1-AF34-(COUNTIF($AE34:$AP34,AF34)-1)/2))</f>
        <v>0</v>
      </c>
      <c r="AG32" s="7">
        <f t="shared" ref="AG32" si="197">IF(ISTEXT(K33),0,($AF$1+1-AG34-(COUNTIF($AE34:$AP34,AG34)-1)/2))</f>
        <v>3</v>
      </c>
      <c r="AH32" s="7">
        <f t="shared" ref="AH32" si="198">IF(ISTEXT(M33),0,($AF$1+1-AH34-(COUNTIF($AE34:$AP34,AH34)-1)/2))</f>
        <v>0</v>
      </c>
      <c r="AI32" s="7">
        <f t="shared" ref="AI32" si="199">IF(ISTEXT(O33),0,($AF$1+1-AI34-(COUNTIF($AE34:$AP34,AI34)-1)/2))</f>
        <v>4</v>
      </c>
      <c r="AJ32" s="7">
        <f t="shared" ref="AJ32" si="200">IF(ISTEXT(Q33),0,($AF$1+1-AJ34-(COUNTIF($AE34:$AP34,AJ34)-1)/2))</f>
        <v>5</v>
      </c>
      <c r="AK32" s="7">
        <f t="shared" ref="AK32" si="201">IF(ISTEXT(S33),0,($AF$1+1-AK34-(COUNTIF($AE34:$AP34,AK34)-1)/2))</f>
        <v>7</v>
      </c>
      <c r="AL32" s="7">
        <f t="shared" ref="AL32" si="202">IF(ISTEXT(U33),0,($AF$1+1-AL34-(COUNTIF($AE34:$AP34,AL34)-1)/2))</f>
        <v>8</v>
      </c>
      <c r="AM32" s="7">
        <f t="shared" ref="AM32" si="203">IF(ISTEXT(W33),0,($AF$1+1-AM34-(COUNTIF($AE34:$AP34,AM34)-1)/2))</f>
        <v>0</v>
      </c>
      <c r="AN32" s="7">
        <f t="shared" ref="AN32" si="204">IF(ISTEXT(Y33),0,($AF$1+1-AN34-(COUNTIF($AE34:$AP34,AN34)-1)/2))</f>
        <v>0</v>
      </c>
      <c r="AO32" s="7">
        <f t="shared" ref="AO32" si="205">IF(ISTEXT(AA33),0,($AF$1+1-AO34-(COUNTIF($AE34:$AP34,AO34)-1)/2))</f>
        <v>0</v>
      </c>
      <c r="AP32" s="7">
        <f t="shared" ref="AP32" si="206">IF(ISTEXT(AC33),0,($AF$1+1-AP34-(COUNTIF($AE34:$AP34,AP34)-1)/2))</f>
        <v>0</v>
      </c>
      <c r="AQ32" s="306"/>
      <c r="AR32" s="47"/>
      <c r="AS32" s="230"/>
      <c r="AT32" s="230"/>
      <c r="AU32" s="230"/>
      <c r="AV32" s="230"/>
      <c r="AW32" s="230"/>
      <c r="AX32" s="230"/>
      <c r="AY32" s="230"/>
      <c r="AZ32" s="230"/>
      <c r="BA32" s="230"/>
      <c r="BB32" s="230"/>
    </row>
    <row r="33" spans="2:54" s="32" customFormat="1" ht="9.9499999999999993" hidden="1" customHeight="1" x14ac:dyDescent="0.2">
      <c r="B33" s="284"/>
      <c r="C33" s="405" t="s">
        <v>9</v>
      </c>
      <c r="D33" s="406"/>
      <c r="E33" s="134"/>
      <c r="F33" s="154"/>
      <c r="G33" s="409">
        <f>IF(G32&lt;$E32,"ST",G32)</f>
        <v>5.2800925925925921E-4</v>
      </c>
      <c r="H33" s="410"/>
      <c r="I33" s="410" t="str">
        <f>IF(I32&lt;$E32,"ST",I32)</f>
        <v>ST</v>
      </c>
      <c r="J33" s="410"/>
      <c r="K33" s="409">
        <f>IF(K32&lt;$E32,"ST",K32)</f>
        <v>6.2106481481481485E-4</v>
      </c>
      <c r="L33" s="410"/>
      <c r="M33" s="410" t="str">
        <f>IF(M32&lt;$E32,"ST",M32)</f>
        <v>ST</v>
      </c>
      <c r="N33" s="410"/>
      <c r="O33" s="410">
        <f>IF(O32&lt;$E32,"ST",O32)</f>
        <v>5.6388888888888884E-4</v>
      </c>
      <c r="P33" s="410"/>
      <c r="Q33" s="410">
        <f>IF(Q32&lt;$E32,"ST",Q32)</f>
        <v>5.4004629629629628E-4</v>
      </c>
      <c r="R33" s="410"/>
      <c r="S33" s="409">
        <f>IF(S32&lt;$E32,"ST",S32)</f>
        <v>5.2627314814814822E-4</v>
      </c>
      <c r="T33" s="410"/>
      <c r="U33" s="402">
        <f>IF(U32&lt;$E32,"ST",U32)</f>
        <v>5.1041666666666672E-4</v>
      </c>
      <c r="V33" s="402"/>
      <c r="W33" s="381" t="str">
        <f>IF(W32&lt;$E32,"ST",W32)</f>
        <v>t</v>
      </c>
      <c r="X33" s="402"/>
      <c r="Y33" s="402" t="str">
        <f>IF(Y32&lt;$E32,"ST",Y32)</f>
        <v>t</v>
      </c>
      <c r="Z33" s="402"/>
      <c r="AA33" s="380" t="str">
        <f t="shared" ref="AA33" si="207">IF(AA32&lt;$E32,"ST",AA32)</f>
        <v>t</v>
      </c>
      <c r="AB33" s="381"/>
      <c r="AC33" s="380" t="str">
        <f t="shared" ref="AC33" si="208">IF(AC32&lt;$E32,"ST",AC32)</f>
        <v>t</v>
      </c>
      <c r="AD33" s="381"/>
      <c r="AE33" s="7"/>
      <c r="AF33" s="7"/>
      <c r="AG33" s="7"/>
      <c r="AH33" s="7"/>
      <c r="AI33" s="7"/>
      <c r="AJ33" s="7"/>
      <c r="AK33" s="7"/>
      <c r="AL33" s="7"/>
      <c r="AM33" s="7"/>
      <c r="AN33" s="7"/>
      <c r="AO33" s="7"/>
      <c r="AP33" s="7"/>
      <c r="AQ33" s="307"/>
      <c r="AR33" s="232"/>
      <c r="AS33" s="232"/>
      <c r="AT33" s="232"/>
      <c r="AU33" s="232"/>
      <c r="AV33" s="232"/>
      <c r="AW33" s="232"/>
      <c r="AX33" s="232"/>
      <c r="AY33" s="232"/>
      <c r="AZ33" s="232"/>
      <c r="BA33" s="232"/>
      <c r="BB33" s="232"/>
    </row>
    <row r="34" spans="2:54" s="43" customFormat="1" ht="17.25" customHeight="1" thickBot="1" x14ac:dyDescent="0.25">
      <c r="B34" s="286"/>
      <c r="C34" s="411"/>
      <c r="D34" s="412"/>
      <c r="E34" s="145"/>
      <c r="F34" s="156" t="s">
        <v>7</v>
      </c>
      <c r="G34" s="146">
        <f>AE34</f>
        <v>3</v>
      </c>
      <c r="H34" s="148">
        <f>H31+AE32</f>
        <v>42</v>
      </c>
      <c r="I34" s="148" t="str">
        <f>AF34</f>
        <v>X</v>
      </c>
      <c r="J34" s="148">
        <f>J31+AF32</f>
        <v>38</v>
      </c>
      <c r="K34" s="146">
        <f>AG34</f>
        <v>6</v>
      </c>
      <c r="L34" s="148">
        <f>L31+AG32</f>
        <v>38</v>
      </c>
      <c r="M34" s="148" t="str">
        <f>AH34</f>
        <v>X</v>
      </c>
      <c r="N34" s="148">
        <f>N31+AH32</f>
        <v>14</v>
      </c>
      <c r="O34" s="148">
        <f>AI34</f>
        <v>5</v>
      </c>
      <c r="P34" s="148">
        <f>P31+AI32</f>
        <v>38</v>
      </c>
      <c r="Q34" s="148">
        <f>AJ34</f>
        <v>4</v>
      </c>
      <c r="R34" s="148">
        <f>R31+AJ32</f>
        <v>41</v>
      </c>
      <c r="S34" s="146">
        <f>AK34</f>
        <v>2</v>
      </c>
      <c r="T34" s="148">
        <f>T31+AK32</f>
        <v>50</v>
      </c>
      <c r="U34" s="148">
        <f>AL34</f>
        <v>1</v>
      </c>
      <c r="V34" s="147">
        <f>V31+AL32</f>
        <v>30</v>
      </c>
      <c r="W34" s="146" t="str">
        <f>AM34</f>
        <v>X</v>
      </c>
      <c r="X34" s="147">
        <f>X31+AM32</f>
        <v>0</v>
      </c>
      <c r="Y34" s="148" t="str">
        <f>AN34</f>
        <v>X</v>
      </c>
      <c r="Z34" s="147">
        <f>Z31+AN32</f>
        <v>0</v>
      </c>
      <c r="AA34" s="146" t="str">
        <f t="shared" ref="AA34" si="209">AO34</f>
        <v>X</v>
      </c>
      <c r="AB34" s="147">
        <f>AB31+AO32</f>
        <v>0</v>
      </c>
      <c r="AC34" s="148" t="str">
        <f t="shared" ref="AC34" si="210">AP34</f>
        <v>X</v>
      </c>
      <c r="AD34" s="147">
        <f>AD31+AP32</f>
        <v>0</v>
      </c>
      <c r="AE34" s="7">
        <f t="shared" ref="AE34" si="211">IF(ISTEXT(G33),"X",RANK(G33,$G33:$AC33,1))</f>
        <v>3</v>
      </c>
      <c r="AF34" s="7" t="str">
        <f t="shared" ref="AF34" si="212">IF(ISTEXT(I33),"X",RANK(I33,$G33:$AC33,1))</f>
        <v>X</v>
      </c>
      <c r="AG34" s="7">
        <f t="shared" ref="AG34" si="213">IF(ISTEXT(K33),"X",RANK(K33,$G33:$AC33,1))</f>
        <v>6</v>
      </c>
      <c r="AH34" s="7" t="str">
        <f t="shared" ref="AH34" si="214">IF(ISTEXT(M33),"X",RANK(M33,$G33:$AC33,1))</f>
        <v>X</v>
      </c>
      <c r="AI34" s="7">
        <f t="shared" ref="AI34" si="215">IF(ISTEXT(O33),"X",RANK(O33,$G33:$AC33,1))</f>
        <v>5</v>
      </c>
      <c r="AJ34" s="7">
        <f t="shared" ref="AJ34" si="216">IF(ISTEXT(Q33),"X",RANK(Q33,$G33:$AC33,1))</f>
        <v>4</v>
      </c>
      <c r="AK34" s="7">
        <f t="shared" ref="AK34" si="217">IF(ISTEXT(S33),"X",RANK(S33,$G33:$AC33,1))</f>
        <v>2</v>
      </c>
      <c r="AL34" s="7">
        <f t="shared" ref="AL34" si="218">IF(ISTEXT(U33),"X",RANK(U33,$G33:$AC33,1))</f>
        <v>1</v>
      </c>
      <c r="AM34" s="7" t="str">
        <f t="shared" ref="AM34" si="219">IF(ISTEXT(W33),"X",RANK(W33,$G33:$AC33,1))</f>
        <v>X</v>
      </c>
      <c r="AN34" s="7" t="str">
        <f t="shared" ref="AN34" si="220">IF(ISTEXT(Y33),"X",RANK(Y33,$G33:$AC33,1))</f>
        <v>X</v>
      </c>
      <c r="AO34" s="7" t="str">
        <f t="shared" ref="AO34" si="221">IF(ISTEXT(AA33),"X",RANK(AA33,$G33:$AC33,1))</f>
        <v>X</v>
      </c>
      <c r="AP34" s="7" t="str">
        <f t="shared" ref="AP34" si="222">IF(ISTEXT(AC33),"X",RANK(AC33,$G33:$AC33,1))</f>
        <v>X</v>
      </c>
      <c r="AQ34" s="308"/>
      <c r="AR34" s="13"/>
      <c r="AS34" s="13"/>
      <c r="AT34" s="13"/>
      <c r="AU34" s="13"/>
      <c r="AV34" s="13"/>
      <c r="AW34" s="13"/>
      <c r="AX34" s="13"/>
      <c r="AY34" s="13"/>
      <c r="AZ34" s="13"/>
      <c r="BA34" s="13"/>
      <c r="BB34" s="13"/>
    </row>
    <row r="35" spans="2:54" s="41" customFormat="1" ht="17.25" customHeight="1" thickTop="1" x14ac:dyDescent="0.2">
      <c r="B35" s="284">
        <f>(B32+1)</f>
        <v>11</v>
      </c>
      <c r="C35" s="157" t="s">
        <v>53</v>
      </c>
      <c r="D35" s="259" t="s">
        <v>3</v>
      </c>
      <c r="E35" s="134">
        <v>4.6875000000000004E-4</v>
      </c>
      <c r="F35" s="155" t="s">
        <v>0</v>
      </c>
      <c r="G35" s="403">
        <v>5.3703703703703704E-4</v>
      </c>
      <c r="H35" s="404"/>
      <c r="I35" s="403">
        <v>4.726851851851852E-4</v>
      </c>
      <c r="J35" s="404"/>
      <c r="K35" s="403">
        <v>5.112268518518519E-4</v>
      </c>
      <c r="L35" s="404"/>
      <c r="M35" s="403">
        <v>4.6099537037037035E-4</v>
      </c>
      <c r="N35" s="404"/>
      <c r="O35" s="403">
        <v>4.8460648148148148E-4</v>
      </c>
      <c r="P35" s="404"/>
      <c r="Q35" s="403">
        <v>5.6574074074074079E-4</v>
      </c>
      <c r="R35" s="404"/>
      <c r="S35" s="403" t="s">
        <v>226</v>
      </c>
      <c r="T35" s="404"/>
      <c r="U35" s="403">
        <v>4.6678240740740746E-4</v>
      </c>
      <c r="V35" s="404"/>
      <c r="W35" s="403" t="s">
        <v>36</v>
      </c>
      <c r="X35" s="404"/>
      <c r="Y35" s="403" t="s">
        <v>36</v>
      </c>
      <c r="Z35" s="404"/>
      <c r="AA35" s="382" t="s">
        <v>36</v>
      </c>
      <c r="AB35" s="383"/>
      <c r="AC35" s="382" t="s">
        <v>36</v>
      </c>
      <c r="AD35" s="383"/>
      <c r="AE35" s="7">
        <f t="shared" ref="AE35" si="223">IF(ISTEXT(G36),0,($AF$1+1-AE37-(COUNTIF($AE37:$AP37,AE37)-1)/2))</f>
        <v>5</v>
      </c>
      <c r="AF35" s="7">
        <f t="shared" ref="AF35" si="224">IF(ISTEXT(I36),0,($AF$1+1-AF37-(COUNTIF($AE37:$AP37,AF37)-1)/2))</f>
        <v>8</v>
      </c>
      <c r="AG35" s="7">
        <f t="shared" ref="AG35" si="225">IF(ISTEXT(K36),0,($AF$1+1-AG37-(COUNTIF($AE37:$AP37,AG37)-1)/2))</f>
        <v>6</v>
      </c>
      <c r="AH35" s="7">
        <f t="shared" ref="AH35" si="226">IF(ISTEXT(M36),0,($AF$1+1-AH37-(COUNTIF($AE37:$AP37,AH37)-1)/2))</f>
        <v>0</v>
      </c>
      <c r="AI35" s="7">
        <f t="shared" ref="AI35" si="227">IF(ISTEXT(O36),0,($AF$1+1-AI37-(COUNTIF($AE37:$AP37,AI37)-1)/2))</f>
        <v>7</v>
      </c>
      <c r="AJ35" s="7">
        <f t="shared" ref="AJ35" si="228">IF(ISTEXT(Q36),0,($AF$1+1-AJ37-(COUNTIF($AE37:$AP37,AJ37)-1)/2))</f>
        <v>4</v>
      </c>
      <c r="AK35" s="7">
        <f t="shared" ref="AK35" si="229">IF(ISTEXT(S36),0,($AF$1+1-AK37-(COUNTIF($AE37:$AP37,AK37)-1)/2))</f>
        <v>0</v>
      </c>
      <c r="AL35" s="7">
        <f t="shared" ref="AL35" si="230">IF(ISTEXT(U36),0,($AF$1+1-AL37-(COUNTIF($AE37:$AP37,AL37)-1)/2))</f>
        <v>0</v>
      </c>
      <c r="AM35" s="7">
        <f t="shared" ref="AM35" si="231">IF(ISTEXT(W36),0,($AF$1+1-AM37-(COUNTIF($AE37:$AP37,AM37)-1)/2))</f>
        <v>0</v>
      </c>
      <c r="AN35" s="7">
        <f t="shared" ref="AN35" si="232">IF(ISTEXT(Y36),0,($AF$1+1-AN37-(COUNTIF($AE37:$AP37,AN37)-1)/2))</f>
        <v>0</v>
      </c>
      <c r="AO35" s="7">
        <f t="shared" ref="AO35" si="233">IF(ISTEXT(AA36),0,($AF$1+1-AO37-(COUNTIF($AE37:$AP37,AO37)-1)/2))</f>
        <v>0</v>
      </c>
      <c r="AP35" s="7">
        <f t="shared" ref="AP35" si="234">IF(ISTEXT(AC36),0,($AF$1+1-AP37-(COUNTIF($AE37:$AP37,AP37)-1)/2))</f>
        <v>0</v>
      </c>
      <c r="AQ35" s="306" t="s">
        <v>286</v>
      </c>
      <c r="AR35" s="47"/>
      <c r="AS35" s="230"/>
      <c r="AT35" s="230"/>
      <c r="AU35" s="230"/>
      <c r="AV35" s="230"/>
      <c r="AW35" s="230"/>
      <c r="AX35" s="230"/>
      <c r="AY35" s="230"/>
      <c r="AZ35" s="230"/>
      <c r="BA35" s="230"/>
      <c r="BB35" s="230"/>
    </row>
    <row r="36" spans="2:54" s="32" customFormat="1" ht="9.9499999999999993" hidden="1" customHeight="1" x14ac:dyDescent="0.2">
      <c r="B36" s="284"/>
      <c r="C36" s="405" t="s">
        <v>37</v>
      </c>
      <c r="D36" s="406"/>
      <c r="E36" s="134"/>
      <c r="F36" s="154"/>
      <c r="G36" s="409">
        <f>IF(G35&lt;$E35,"ST",G35)</f>
        <v>5.3703703703703704E-4</v>
      </c>
      <c r="H36" s="410"/>
      <c r="I36" s="410">
        <f>IF(I35&lt;$E35,"ST",I35)</f>
        <v>4.726851851851852E-4</v>
      </c>
      <c r="J36" s="410"/>
      <c r="K36" s="409">
        <f>IF(K35&lt;$E35,"ST",K35)</f>
        <v>5.112268518518519E-4</v>
      </c>
      <c r="L36" s="410"/>
      <c r="M36" s="410" t="str">
        <f>IF(M35&lt;$E35,"ST",M35)</f>
        <v>ST</v>
      </c>
      <c r="N36" s="410"/>
      <c r="O36" s="410">
        <f>IF(O35&lt;$E35,"ST",O35)</f>
        <v>4.8460648148148148E-4</v>
      </c>
      <c r="P36" s="410"/>
      <c r="Q36" s="410">
        <f>IF(Q35&lt;$E35,"ST",Q35)</f>
        <v>5.6574074074074079E-4</v>
      </c>
      <c r="R36" s="410"/>
      <c r="S36" s="409" t="str">
        <f>IF(S35&lt;$E35,"ST",S35)</f>
        <v>DQ</v>
      </c>
      <c r="T36" s="410"/>
      <c r="U36" s="402" t="str">
        <f>IF(U35&lt;$E35,"ST",U35)</f>
        <v>ST</v>
      </c>
      <c r="V36" s="402"/>
      <c r="W36" s="381" t="str">
        <f>IF(W35&lt;$E35,"ST",W35)</f>
        <v>t</v>
      </c>
      <c r="X36" s="402"/>
      <c r="Y36" s="402" t="str">
        <f>IF(Y35&lt;$E35,"ST",Y35)</f>
        <v>t</v>
      </c>
      <c r="Z36" s="402"/>
      <c r="AA36" s="380" t="str">
        <f t="shared" ref="AA36" si="235">IF(AA35&lt;$E35,"ST",AA35)</f>
        <v>t</v>
      </c>
      <c r="AB36" s="381"/>
      <c r="AC36" s="380" t="str">
        <f t="shared" ref="AC36" si="236">IF(AC35&lt;$E35,"ST",AC35)</f>
        <v>t</v>
      </c>
      <c r="AD36" s="381"/>
      <c r="AE36" s="7"/>
      <c r="AF36" s="7"/>
      <c r="AG36" s="7"/>
      <c r="AH36" s="7"/>
      <c r="AI36" s="7"/>
      <c r="AJ36" s="7"/>
      <c r="AK36" s="7"/>
      <c r="AL36" s="7"/>
      <c r="AM36" s="7"/>
      <c r="AN36" s="7"/>
      <c r="AO36" s="7"/>
      <c r="AP36" s="7"/>
      <c r="AQ36" s="307"/>
      <c r="AR36" s="232"/>
      <c r="AS36" s="232"/>
      <c r="AT36" s="232"/>
      <c r="AU36" s="232"/>
      <c r="AV36" s="232"/>
      <c r="AW36" s="232"/>
      <c r="AX36" s="232"/>
      <c r="AY36" s="232"/>
      <c r="AZ36" s="232"/>
      <c r="BA36" s="232"/>
      <c r="BB36" s="232"/>
    </row>
    <row r="37" spans="2:54" s="43" customFormat="1" ht="17.25" customHeight="1" x14ac:dyDescent="0.2">
      <c r="B37" s="285"/>
      <c r="C37" s="407"/>
      <c r="D37" s="408"/>
      <c r="E37" s="135"/>
      <c r="F37" s="155" t="s">
        <v>7</v>
      </c>
      <c r="G37" s="52">
        <f>AE37</f>
        <v>4</v>
      </c>
      <c r="H37" s="53">
        <f>H34+AE35</f>
        <v>47</v>
      </c>
      <c r="I37" s="53">
        <f>AF37</f>
        <v>1</v>
      </c>
      <c r="J37" s="53">
        <f>J34+AF35</f>
        <v>46</v>
      </c>
      <c r="K37" s="52">
        <f>AG37</f>
        <v>3</v>
      </c>
      <c r="L37" s="53">
        <f>L34+AG35</f>
        <v>44</v>
      </c>
      <c r="M37" s="53" t="str">
        <f>AH37</f>
        <v>X</v>
      </c>
      <c r="N37" s="53">
        <f>N34+AH35</f>
        <v>14</v>
      </c>
      <c r="O37" s="53">
        <f>AI37</f>
        <v>2</v>
      </c>
      <c r="P37" s="53">
        <f>P34+AI35</f>
        <v>45</v>
      </c>
      <c r="Q37" s="53">
        <f>AJ37</f>
        <v>5</v>
      </c>
      <c r="R37" s="53">
        <f>R34+AJ35</f>
        <v>45</v>
      </c>
      <c r="S37" s="52" t="str">
        <f>AK37</f>
        <v>X</v>
      </c>
      <c r="T37" s="53">
        <f>T34+AK35</f>
        <v>50</v>
      </c>
      <c r="U37" s="53" t="str">
        <f>AL37</f>
        <v>X</v>
      </c>
      <c r="V37" s="8">
        <f>V34+AL35</f>
        <v>30</v>
      </c>
      <c r="W37" s="52" t="str">
        <f>AM37</f>
        <v>X</v>
      </c>
      <c r="X37" s="8">
        <f>X34+AM35</f>
        <v>0</v>
      </c>
      <c r="Y37" s="53" t="str">
        <f>AN37</f>
        <v>X</v>
      </c>
      <c r="Z37" s="8">
        <f>Z34+AN35</f>
        <v>0</v>
      </c>
      <c r="AA37" s="52" t="str">
        <f t="shared" ref="AA37" si="237">AO37</f>
        <v>X</v>
      </c>
      <c r="AB37" s="8">
        <f>AB34+AO35</f>
        <v>0</v>
      </c>
      <c r="AC37" s="53" t="str">
        <f t="shared" ref="AC37" si="238">AP37</f>
        <v>X</v>
      </c>
      <c r="AD37" s="8">
        <f>AD34+AP35</f>
        <v>0</v>
      </c>
      <c r="AE37" s="7">
        <f t="shared" ref="AE37" si="239">IF(ISTEXT(G36),"X",RANK(G36,$G36:$AC36,1))</f>
        <v>4</v>
      </c>
      <c r="AF37" s="7">
        <f t="shared" ref="AF37" si="240">IF(ISTEXT(I36),"X",RANK(I36,$G36:$AC36,1))</f>
        <v>1</v>
      </c>
      <c r="AG37" s="7">
        <f t="shared" ref="AG37" si="241">IF(ISTEXT(K36),"X",RANK(K36,$G36:$AC36,1))</f>
        <v>3</v>
      </c>
      <c r="AH37" s="7" t="str">
        <f t="shared" ref="AH37" si="242">IF(ISTEXT(M36),"X",RANK(M36,$G36:$AC36,1))</f>
        <v>X</v>
      </c>
      <c r="AI37" s="7">
        <f t="shared" ref="AI37" si="243">IF(ISTEXT(O36),"X",RANK(O36,$G36:$AC36,1))</f>
        <v>2</v>
      </c>
      <c r="AJ37" s="7">
        <f t="shared" ref="AJ37" si="244">IF(ISTEXT(Q36),"X",RANK(Q36,$G36:$AC36,1))</f>
        <v>5</v>
      </c>
      <c r="AK37" s="7" t="str">
        <f t="shared" ref="AK37" si="245">IF(ISTEXT(S36),"X",RANK(S36,$G36:$AC36,1))</f>
        <v>X</v>
      </c>
      <c r="AL37" s="7" t="str">
        <f t="shared" ref="AL37" si="246">IF(ISTEXT(U36),"X",RANK(U36,$G36:$AC36,1))</f>
        <v>X</v>
      </c>
      <c r="AM37" s="7" t="str">
        <f t="shared" ref="AM37" si="247">IF(ISTEXT(W36),"X",RANK(W36,$G36:$AC36,1))</f>
        <v>X</v>
      </c>
      <c r="AN37" s="7" t="str">
        <f t="shared" ref="AN37" si="248">IF(ISTEXT(Y36),"X",RANK(Y36,$G36:$AC36,1))</f>
        <v>X</v>
      </c>
      <c r="AO37" s="7" t="str">
        <f t="shared" ref="AO37" si="249">IF(ISTEXT(AA36),"X",RANK(AA36,$G36:$AC36,1))</f>
        <v>X</v>
      </c>
      <c r="AP37" s="7" t="str">
        <f t="shared" ref="AP37" si="250">IF(ISTEXT(AC36),"X",RANK(AC36,$G36:$AC36,1))</f>
        <v>X</v>
      </c>
      <c r="AQ37" s="308"/>
      <c r="AR37" s="13"/>
      <c r="AS37" s="13"/>
      <c r="AT37" s="13"/>
      <c r="AU37" s="13"/>
      <c r="AV37" s="13"/>
      <c r="AW37" s="13"/>
      <c r="AX37" s="13"/>
      <c r="AY37" s="13"/>
      <c r="AZ37" s="13"/>
      <c r="BA37" s="13"/>
      <c r="BB37" s="13"/>
    </row>
    <row r="38" spans="2:54" s="41" customFormat="1" ht="17.25" customHeight="1" x14ac:dyDescent="0.2">
      <c r="B38" s="283">
        <f>(B35+1)</f>
        <v>12</v>
      </c>
      <c r="C38" s="150" t="s">
        <v>57</v>
      </c>
      <c r="D38" s="151" t="s">
        <v>3</v>
      </c>
      <c r="E38" s="152">
        <v>4.4560185185185192E-4</v>
      </c>
      <c r="F38" s="153" t="s">
        <v>0</v>
      </c>
      <c r="G38" s="403">
        <v>4.9479166666666671E-4</v>
      </c>
      <c r="H38" s="404"/>
      <c r="I38" s="403">
        <v>4.6076388888888897E-4</v>
      </c>
      <c r="J38" s="404"/>
      <c r="K38" s="403">
        <v>4.5578703703703704E-4</v>
      </c>
      <c r="L38" s="404"/>
      <c r="M38" s="403">
        <v>4.253472222222223E-4</v>
      </c>
      <c r="N38" s="404"/>
      <c r="O38" s="403" t="s">
        <v>226</v>
      </c>
      <c r="P38" s="404"/>
      <c r="Q38" s="403">
        <v>5.2118055555555565E-4</v>
      </c>
      <c r="R38" s="404"/>
      <c r="S38" s="403">
        <v>4.942129629629629E-4</v>
      </c>
      <c r="T38" s="404"/>
      <c r="U38" s="403">
        <v>4.1273148148148142E-4</v>
      </c>
      <c r="V38" s="404"/>
      <c r="W38" s="403" t="s">
        <v>36</v>
      </c>
      <c r="X38" s="404"/>
      <c r="Y38" s="403" t="s">
        <v>36</v>
      </c>
      <c r="Z38" s="404"/>
      <c r="AA38" s="378" t="s">
        <v>36</v>
      </c>
      <c r="AB38" s="379"/>
      <c r="AC38" s="378" t="s">
        <v>36</v>
      </c>
      <c r="AD38" s="379"/>
      <c r="AE38" s="7">
        <f t="shared" ref="AE38" si="251">IF(ISTEXT(G39),0,($AF$1+1-AE40-(COUNTIF($AE40:$AP40,AE40)-1)/2))</f>
        <v>5</v>
      </c>
      <c r="AF38" s="7">
        <f t="shared" ref="AF38" si="252">IF(ISTEXT(I39),0,($AF$1+1-AF40-(COUNTIF($AE40:$AP40,AF40)-1)/2))</f>
        <v>7</v>
      </c>
      <c r="AG38" s="7">
        <f t="shared" ref="AG38" si="253">IF(ISTEXT(K39),0,($AF$1+1-AG40-(COUNTIF($AE40:$AP40,AG40)-1)/2))</f>
        <v>8</v>
      </c>
      <c r="AH38" s="7">
        <f t="shared" ref="AH38" si="254">IF(ISTEXT(M39),0,($AF$1+1-AH40-(COUNTIF($AE40:$AP40,AH40)-1)/2))</f>
        <v>0</v>
      </c>
      <c r="AI38" s="7">
        <f t="shared" ref="AI38" si="255">IF(ISTEXT(O39),0,($AF$1+1-AI40-(COUNTIF($AE40:$AP40,AI40)-1)/2))</f>
        <v>0</v>
      </c>
      <c r="AJ38" s="7">
        <f t="shared" ref="AJ38" si="256">IF(ISTEXT(Q39),0,($AF$1+1-AJ40-(COUNTIF($AE40:$AP40,AJ40)-1)/2))</f>
        <v>4</v>
      </c>
      <c r="AK38" s="7">
        <f t="shared" ref="AK38" si="257">IF(ISTEXT(S39),0,($AF$1+1-AK40-(COUNTIF($AE40:$AP40,AK40)-1)/2))</f>
        <v>6</v>
      </c>
      <c r="AL38" s="7">
        <f t="shared" ref="AL38" si="258">IF(ISTEXT(U39),0,($AF$1+1-AL40-(COUNTIF($AE40:$AP40,AL40)-1)/2))</f>
        <v>0</v>
      </c>
      <c r="AM38" s="7">
        <f t="shared" ref="AM38" si="259">IF(ISTEXT(W39),0,($AF$1+1-AM40-(COUNTIF($AE40:$AP40,AM40)-1)/2))</f>
        <v>0</v>
      </c>
      <c r="AN38" s="7">
        <f t="shared" ref="AN38" si="260">IF(ISTEXT(Y39),0,($AF$1+1-AN40-(COUNTIF($AE40:$AP40,AN40)-1)/2))</f>
        <v>0</v>
      </c>
      <c r="AO38" s="7">
        <f t="shared" ref="AO38" si="261">IF(ISTEXT(AA39),0,($AF$1+1-AO40-(COUNTIF($AE40:$AP40,AO40)-1)/2))</f>
        <v>0</v>
      </c>
      <c r="AP38" s="7">
        <f t="shared" ref="AP38" si="262">IF(ISTEXT(AC39),0,($AF$1+1-AP40-(COUNTIF($AE40:$AP40,AP40)-1)/2))</f>
        <v>0</v>
      </c>
      <c r="AQ38" s="306" t="s">
        <v>301</v>
      </c>
      <c r="AR38" s="47"/>
      <c r="AS38" s="230"/>
      <c r="AT38" s="230"/>
      <c r="AU38" s="230"/>
      <c r="AV38" s="230"/>
      <c r="AW38" s="230"/>
      <c r="AX38" s="230"/>
      <c r="AY38" s="230"/>
      <c r="AZ38" s="230"/>
      <c r="BA38" s="230"/>
      <c r="BB38" s="230"/>
    </row>
    <row r="39" spans="2:54" s="32" customFormat="1" ht="9.9499999999999993" hidden="1" customHeight="1" x14ac:dyDescent="0.2">
      <c r="B39" s="284"/>
      <c r="C39" s="405" t="s">
        <v>37</v>
      </c>
      <c r="D39" s="406"/>
      <c r="E39" s="134"/>
      <c r="F39" s="154"/>
      <c r="G39" s="409">
        <f>IF(G38&lt;$E38,"ST",G38)</f>
        <v>4.9479166666666671E-4</v>
      </c>
      <c r="H39" s="410"/>
      <c r="I39" s="410">
        <f>IF(I38&lt;$E38,"ST",I38)</f>
        <v>4.6076388888888897E-4</v>
      </c>
      <c r="J39" s="410"/>
      <c r="K39" s="409">
        <f>IF(K38&lt;$E38,"ST",K38)</f>
        <v>4.5578703703703704E-4</v>
      </c>
      <c r="L39" s="410"/>
      <c r="M39" s="410" t="str">
        <f>IF(M38&lt;$E38,"ST",M38)</f>
        <v>ST</v>
      </c>
      <c r="N39" s="410"/>
      <c r="O39" s="410" t="str">
        <f>IF(O38&lt;$E38,"ST",O38)</f>
        <v>DQ</v>
      </c>
      <c r="P39" s="410"/>
      <c r="Q39" s="410">
        <f>IF(Q38&lt;$E38,"ST",Q38)</f>
        <v>5.2118055555555565E-4</v>
      </c>
      <c r="R39" s="410"/>
      <c r="S39" s="409">
        <f>IF(S38&lt;$E38,"ST",S38)</f>
        <v>4.942129629629629E-4</v>
      </c>
      <c r="T39" s="410"/>
      <c r="U39" s="402" t="str">
        <f>IF(U38&lt;$E38,"ST",U38)</f>
        <v>ST</v>
      </c>
      <c r="V39" s="402"/>
      <c r="W39" s="381" t="str">
        <f>IF(W38&lt;$E38,"ST",W38)</f>
        <v>t</v>
      </c>
      <c r="X39" s="402"/>
      <c r="Y39" s="402" t="str">
        <f>IF(Y38&lt;$E38,"ST",Y38)</f>
        <v>t</v>
      </c>
      <c r="Z39" s="402"/>
      <c r="AA39" s="380" t="str">
        <f t="shared" ref="AA39" si="263">IF(AA38&lt;$E38,"ST",AA38)</f>
        <v>t</v>
      </c>
      <c r="AB39" s="381"/>
      <c r="AC39" s="380" t="str">
        <f t="shared" ref="AC39" si="264">IF(AC38&lt;$E38,"ST",AC38)</f>
        <v>t</v>
      </c>
      <c r="AD39" s="381"/>
      <c r="AE39" s="7"/>
      <c r="AF39" s="7"/>
      <c r="AG39" s="7"/>
      <c r="AH39" s="7"/>
      <c r="AI39" s="7"/>
      <c r="AJ39" s="7"/>
      <c r="AK39" s="7"/>
      <c r="AL39" s="7"/>
      <c r="AM39" s="7"/>
      <c r="AN39" s="7"/>
      <c r="AO39" s="7"/>
      <c r="AP39" s="7"/>
      <c r="AQ39" s="307"/>
      <c r="AR39" s="232"/>
      <c r="AS39" s="232"/>
      <c r="AT39" s="232"/>
      <c r="AU39" s="232"/>
      <c r="AV39" s="232"/>
      <c r="AW39" s="232"/>
      <c r="AX39" s="232"/>
      <c r="AY39" s="232"/>
      <c r="AZ39" s="232"/>
      <c r="BA39" s="232"/>
      <c r="BB39" s="232"/>
    </row>
    <row r="40" spans="2:54" s="43" customFormat="1" ht="17.25" customHeight="1" x14ac:dyDescent="0.2">
      <c r="B40" s="285"/>
      <c r="C40" s="407"/>
      <c r="D40" s="408"/>
      <c r="E40" s="135"/>
      <c r="F40" s="155" t="s">
        <v>7</v>
      </c>
      <c r="G40" s="52">
        <f>AE40</f>
        <v>4</v>
      </c>
      <c r="H40" s="53">
        <f>H37+AE38</f>
        <v>52</v>
      </c>
      <c r="I40" s="53">
        <f>AF40</f>
        <v>2</v>
      </c>
      <c r="J40" s="53">
        <f>J37+AF38</f>
        <v>53</v>
      </c>
      <c r="K40" s="52">
        <f>AG40</f>
        <v>1</v>
      </c>
      <c r="L40" s="53">
        <f>L37+AG38</f>
        <v>52</v>
      </c>
      <c r="M40" s="53" t="str">
        <f>AH40</f>
        <v>X</v>
      </c>
      <c r="N40" s="53">
        <f>N37+AH38</f>
        <v>14</v>
      </c>
      <c r="O40" s="53" t="str">
        <f>AI40</f>
        <v>X</v>
      </c>
      <c r="P40" s="53">
        <f>P37+AI38</f>
        <v>45</v>
      </c>
      <c r="Q40" s="53">
        <f>AJ40</f>
        <v>5</v>
      </c>
      <c r="R40" s="53">
        <f>R37+AJ38</f>
        <v>49</v>
      </c>
      <c r="S40" s="52">
        <f>AK40</f>
        <v>3</v>
      </c>
      <c r="T40" s="53">
        <f>T37+AK38</f>
        <v>56</v>
      </c>
      <c r="U40" s="53" t="str">
        <f>AL40</f>
        <v>X</v>
      </c>
      <c r="V40" s="8">
        <f>V37+AL38</f>
        <v>30</v>
      </c>
      <c r="W40" s="52" t="str">
        <f>AM40</f>
        <v>X</v>
      </c>
      <c r="X40" s="8">
        <f>X37+AM38</f>
        <v>0</v>
      </c>
      <c r="Y40" s="53" t="str">
        <f>AN40</f>
        <v>X</v>
      </c>
      <c r="Z40" s="8">
        <f>Z37+AN38</f>
        <v>0</v>
      </c>
      <c r="AA40" s="52" t="str">
        <f t="shared" ref="AA40" si="265">AO40</f>
        <v>X</v>
      </c>
      <c r="AB40" s="8">
        <f>AB37+AO38</f>
        <v>0</v>
      </c>
      <c r="AC40" s="53" t="str">
        <f t="shared" ref="AC40" si="266">AP40</f>
        <v>X</v>
      </c>
      <c r="AD40" s="8">
        <f>AD37+AP38</f>
        <v>0</v>
      </c>
      <c r="AE40" s="7">
        <f t="shared" ref="AE40" si="267">IF(ISTEXT(G39),"X",RANK(G39,$G39:$AC39,1))</f>
        <v>4</v>
      </c>
      <c r="AF40" s="7">
        <f t="shared" ref="AF40" si="268">IF(ISTEXT(I39),"X",RANK(I39,$G39:$AC39,1))</f>
        <v>2</v>
      </c>
      <c r="AG40" s="7">
        <f t="shared" ref="AG40" si="269">IF(ISTEXT(K39),"X",RANK(K39,$G39:$AC39,1))</f>
        <v>1</v>
      </c>
      <c r="AH40" s="7" t="str">
        <f t="shared" ref="AH40" si="270">IF(ISTEXT(M39),"X",RANK(M39,$G39:$AC39,1))</f>
        <v>X</v>
      </c>
      <c r="AI40" s="7" t="str">
        <f t="shared" ref="AI40" si="271">IF(ISTEXT(O39),"X",RANK(O39,$G39:$AC39,1))</f>
        <v>X</v>
      </c>
      <c r="AJ40" s="7">
        <f t="shared" ref="AJ40" si="272">IF(ISTEXT(Q39),"X",RANK(Q39,$G39:$AC39,1))</f>
        <v>5</v>
      </c>
      <c r="AK40" s="7">
        <f t="shared" ref="AK40" si="273">IF(ISTEXT(S39),"X",RANK(S39,$G39:$AC39,1))</f>
        <v>3</v>
      </c>
      <c r="AL40" s="7" t="str">
        <f t="shared" ref="AL40" si="274">IF(ISTEXT(U39),"X",RANK(U39,$G39:$AC39,1))</f>
        <v>X</v>
      </c>
      <c r="AM40" s="7" t="str">
        <f t="shared" ref="AM40" si="275">IF(ISTEXT(W39),"X",RANK(W39,$G39:$AC39,1))</f>
        <v>X</v>
      </c>
      <c r="AN40" s="7" t="str">
        <f t="shared" ref="AN40" si="276">IF(ISTEXT(Y39),"X",RANK(Y39,$G39:$AC39,1))</f>
        <v>X</v>
      </c>
      <c r="AO40" s="7" t="str">
        <f t="shared" ref="AO40" si="277">IF(ISTEXT(AA39),"X",RANK(AA39,$G39:$AC39,1))</f>
        <v>X</v>
      </c>
      <c r="AP40" s="7" t="str">
        <f t="shared" ref="AP40" si="278">IF(ISTEXT(AC39),"X",RANK(AC39,$G39:$AC39,1))</f>
        <v>X</v>
      </c>
      <c r="AQ40" s="308"/>
      <c r="AR40" s="13"/>
      <c r="AS40" s="13"/>
      <c r="AT40" s="13"/>
      <c r="AU40" s="13"/>
      <c r="AV40" s="13"/>
      <c r="AW40" s="13"/>
      <c r="AX40" s="13"/>
      <c r="AY40" s="13"/>
      <c r="AZ40" s="13"/>
      <c r="BA40" s="13"/>
      <c r="BB40" s="13"/>
    </row>
    <row r="41" spans="2:54" s="41" customFormat="1" ht="17.25" customHeight="1" x14ac:dyDescent="0.2">
      <c r="B41" s="283">
        <f>(B38+1)</f>
        <v>13</v>
      </c>
      <c r="C41" s="150" t="s">
        <v>64</v>
      </c>
      <c r="D41" s="151" t="s">
        <v>18</v>
      </c>
      <c r="E41" s="152">
        <v>8.7962962962962962E-4</v>
      </c>
      <c r="F41" s="153" t="s">
        <v>0</v>
      </c>
      <c r="G41" s="403">
        <v>8.9259259259259272E-4</v>
      </c>
      <c r="H41" s="404"/>
      <c r="I41" s="403">
        <v>9.0810185185185189E-4</v>
      </c>
      <c r="J41" s="404"/>
      <c r="K41" s="403">
        <v>9.2361111111111116E-4</v>
      </c>
      <c r="L41" s="404"/>
      <c r="M41" s="403">
        <v>8.429398148148147E-4</v>
      </c>
      <c r="N41" s="404"/>
      <c r="O41" s="403">
        <v>1.0567129629629631E-3</v>
      </c>
      <c r="P41" s="404"/>
      <c r="Q41" s="403" t="s">
        <v>226</v>
      </c>
      <c r="R41" s="404"/>
      <c r="S41" s="403" t="s">
        <v>226</v>
      </c>
      <c r="T41" s="404"/>
      <c r="U41" s="403">
        <v>9.80324074074074E-4</v>
      </c>
      <c r="V41" s="404"/>
      <c r="W41" s="403" t="s">
        <v>36</v>
      </c>
      <c r="X41" s="404"/>
      <c r="Y41" s="403" t="s">
        <v>36</v>
      </c>
      <c r="Z41" s="404"/>
      <c r="AA41" s="378" t="s">
        <v>36</v>
      </c>
      <c r="AB41" s="379"/>
      <c r="AC41" s="378" t="s">
        <v>36</v>
      </c>
      <c r="AD41" s="379"/>
      <c r="AE41" s="7">
        <f t="shared" ref="AE41" si="279">IF(ISTEXT(G42),0,($AF$1+1-AE43-(COUNTIF($AE43:$AP43,AE43)-1)/2))</f>
        <v>8</v>
      </c>
      <c r="AF41" s="7">
        <f t="shared" ref="AF41" si="280">IF(ISTEXT(I42),0,($AF$1+1-AF43-(COUNTIF($AE43:$AP43,AF43)-1)/2))</f>
        <v>7</v>
      </c>
      <c r="AG41" s="7">
        <f t="shared" ref="AG41" si="281">IF(ISTEXT(K42),0,($AF$1+1-AG43-(COUNTIF($AE43:$AP43,AG43)-1)/2))</f>
        <v>6</v>
      </c>
      <c r="AH41" s="7">
        <f t="shared" ref="AH41" si="282">IF(ISTEXT(M42),0,($AF$1+1-AH43-(COUNTIF($AE43:$AP43,AH43)-1)/2))</f>
        <v>0</v>
      </c>
      <c r="AI41" s="7">
        <f t="shared" ref="AI41" si="283">IF(ISTEXT(O42),0,($AF$1+1-AI43-(COUNTIF($AE43:$AP43,AI43)-1)/2))</f>
        <v>4</v>
      </c>
      <c r="AJ41" s="7">
        <f t="shared" ref="AJ41" si="284">IF(ISTEXT(Q42),0,($AF$1+1-AJ43-(COUNTIF($AE43:$AP43,AJ43)-1)/2))</f>
        <v>0</v>
      </c>
      <c r="AK41" s="7">
        <f t="shared" ref="AK41" si="285">IF(ISTEXT(S42),0,($AF$1+1-AK43-(COUNTIF($AE43:$AP43,AK43)-1)/2))</f>
        <v>0</v>
      </c>
      <c r="AL41" s="7">
        <f t="shared" ref="AL41" si="286">IF(ISTEXT(U42),0,($AF$1+1-AL43-(COUNTIF($AE43:$AP43,AL43)-1)/2))</f>
        <v>5</v>
      </c>
      <c r="AM41" s="7">
        <f t="shared" ref="AM41" si="287">IF(ISTEXT(W42),0,($AF$1+1-AM43-(COUNTIF($AE43:$AP43,AM43)-1)/2))</f>
        <v>0</v>
      </c>
      <c r="AN41" s="7">
        <f t="shared" ref="AN41" si="288">IF(ISTEXT(Y42),0,($AF$1+1-AN43-(COUNTIF($AE43:$AP43,AN43)-1)/2))</f>
        <v>0</v>
      </c>
      <c r="AO41" s="7">
        <f t="shared" ref="AO41" si="289">IF(ISTEXT(AA42),0,($AF$1+1-AO43-(COUNTIF($AE43:$AP43,AO43)-1)/2))</f>
        <v>0</v>
      </c>
      <c r="AP41" s="7">
        <f t="shared" ref="AP41" si="290">IF(ISTEXT(AC42),0,($AF$1+1-AP43-(COUNTIF($AE43:$AP43,AP43)-1)/2))</f>
        <v>0</v>
      </c>
      <c r="AQ41" s="306" t="s">
        <v>295</v>
      </c>
      <c r="AR41" s="47"/>
      <c r="AS41" s="230"/>
      <c r="AT41" s="230"/>
      <c r="AU41" s="230"/>
      <c r="AV41" s="230"/>
      <c r="AW41" s="230"/>
      <c r="AX41" s="230"/>
      <c r="AY41" s="230"/>
      <c r="AZ41" s="230"/>
      <c r="BA41" s="230"/>
      <c r="BB41" s="230"/>
    </row>
    <row r="42" spans="2:54" s="32" customFormat="1" ht="9.9499999999999993" hidden="1" customHeight="1" x14ac:dyDescent="0.2">
      <c r="B42" s="284"/>
      <c r="C42" s="405" t="s">
        <v>21</v>
      </c>
      <c r="D42" s="406"/>
      <c r="E42" s="134"/>
      <c r="F42" s="154"/>
      <c r="G42" s="409">
        <f>IF(G41&lt;$E41,"ST",G41)</f>
        <v>8.9259259259259272E-4</v>
      </c>
      <c r="H42" s="410"/>
      <c r="I42" s="410">
        <f>IF(I41&lt;$E41,"ST",I41)</f>
        <v>9.0810185185185189E-4</v>
      </c>
      <c r="J42" s="410"/>
      <c r="K42" s="409">
        <f>IF(K41&lt;$E41,"ST",K41)</f>
        <v>9.2361111111111116E-4</v>
      </c>
      <c r="L42" s="410"/>
      <c r="M42" s="410" t="str">
        <f>IF(M41&lt;$E41,"ST",M41)</f>
        <v>ST</v>
      </c>
      <c r="N42" s="410"/>
      <c r="O42" s="410">
        <f>IF(O41&lt;$E41,"ST",O41)</f>
        <v>1.0567129629629631E-3</v>
      </c>
      <c r="P42" s="410"/>
      <c r="Q42" s="410" t="str">
        <f>IF(Q41&lt;$E41,"ST",Q41)</f>
        <v>DQ</v>
      </c>
      <c r="R42" s="410"/>
      <c r="S42" s="409" t="str">
        <f>IF(S41&lt;$E41,"ST",S41)</f>
        <v>DQ</v>
      </c>
      <c r="T42" s="410"/>
      <c r="U42" s="402">
        <f>IF(U41&lt;$E41,"ST",U41)</f>
        <v>9.80324074074074E-4</v>
      </c>
      <c r="V42" s="402"/>
      <c r="W42" s="381" t="str">
        <f>IF(W41&lt;$E41,"ST",W41)</f>
        <v>t</v>
      </c>
      <c r="X42" s="402"/>
      <c r="Y42" s="402" t="str">
        <f>IF(Y41&lt;$E41,"ST",Y41)</f>
        <v>t</v>
      </c>
      <c r="Z42" s="402"/>
      <c r="AA42" s="380" t="str">
        <f t="shared" ref="AA42" si="291">IF(AA41&lt;$E41,"ST",AA41)</f>
        <v>t</v>
      </c>
      <c r="AB42" s="381"/>
      <c r="AC42" s="380" t="str">
        <f t="shared" ref="AC42" si="292">IF(AC41&lt;$E41,"ST",AC41)</f>
        <v>t</v>
      </c>
      <c r="AD42" s="381"/>
      <c r="AE42" s="7"/>
      <c r="AF42" s="7"/>
      <c r="AG42" s="7"/>
      <c r="AH42" s="7"/>
      <c r="AI42" s="7"/>
      <c r="AJ42" s="7"/>
      <c r="AK42" s="7"/>
      <c r="AL42" s="7"/>
      <c r="AM42" s="7"/>
      <c r="AN42" s="7"/>
      <c r="AO42" s="7"/>
      <c r="AP42" s="7"/>
      <c r="AQ42" s="307"/>
      <c r="AR42" s="232"/>
      <c r="AS42" s="232"/>
      <c r="AT42" s="232"/>
      <c r="AU42" s="232"/>
      <c r="AV42" s="232"/>
      <c r="AW42" s="232"/>
      <c r="AX42" s="232"/>
      <c r="AY42" s="232"/>
      <c r="AZ42" s="232"/>
      <c r="BA42" s="232"/>
      <c r="BB42" s="232"/>
    </row>
    <row r="43" spans="2:54" s="43" customFormat="1" ht="17.25" customHeight="1" x14ac:dyDescent="0.2">
      <c r="B43" s="285"/>
      <c r="C43" s="407"/>
      <c r="D43" s="408"/>
      <c r="E43" s="135"/>
      <c r="F43" s="154" t="s">
        <v>7</v>
      </c>
      <c r="G43" s="52">
        <f>AE43</f>
        <v>1</v>
      </c>
      <c r="H43" s="53">
        <f>H40+AE41</f>
        <v>60</v>
      </c>
      <c r="I43" s="53">
        <f>AF43</f>
        <v>2</v>
      </c>
      <c r="J43" s="53">
        <f>J40+AF41</f>
        <v>60</v>
      </c>
      <c r="K43" s="52">
        <f>AG43</f>
        <v>3</v>
      </c>
      <c r="L43" s="53">
        <f>L40+AG41</f>
        <v>58</v>
      </c>
      <c r="M43" s="53" t="str">
        <f>AH43</f>
        <v>X</v>
      </c>
      <c r="N43" s="53">
        <f>N40+AH41</f>
        <v>14</v>
      </c>
      <c r="O43" s="53">
        <f>AI43</f>
        <v>5</v>
      </c>
      <c r="P43" s="53">
        <f>P40+AI41</f>
        <v>49</v>
      </c>
      <c r="Q43" s="53" t="str">
        <f>AJ43</f>
        <v>X</v>
      </c>
      <c r="R43" s="53">
        <f>R40+AJ41</f>
        <v>49</v>
      </c>
      <c r="S43" s="52" t="str">
        <f>AK43</f>
        <v>X</v>
      </c>
      <c r="T43" s="53">
        <f>T40+AK41</f>
        <v>56</v>
      </c>
      <c r="U43" s="53">
        <f>AL43</f>
        <v>4</v>
      </c>
      <c r="V43" s="8">
        <f>V40+AL41</f>
        <v>35</v>
      </c>
      <c r="W43" s="52" t="str">
        <f>AM43</f>
        <v>X</v>
      </c>
      <c r="X43" s="8">
        <f>X40+AM41</f>
        <v>0</v>
      </c>
      <c r="Y43" s="53" t="str">
        <f>AN43</f>
        <v>X</v>
      </c>
      <c r="Z43" s="8">
        <f>Z40+AN41</f>
        <v>0</v>
      </c>
      <c r="AA43" s="52" t="str">
        <f t="shared" ref="AA43" si="293">AO43</f>
        <v>X</v>
      </c>
      <c r="AB43" s="8">
        <f>AB40+AO41</f>
        <v>0</v>
      </c>
      <c r="AC43" s="53" t="str">
        <f t="shared" ref="AC43" si="294">AP43</f>
        <v>X</v>
      </c>
      <c r="AD43" s="8">
        <f>AD40+AP41</f>
        <v>0</v>
      </c>
      <c r="AE43" s="7">
        <f t="shared" ref="AE43" si="295">IF(ISTEXT(G42),"X",RANK(G42,$G42:$AC42,1))</f>
        <v>1</v>
      </c>
      <c r="AF43" s="7">
        <f t="shared" ref="AF43" si="296">IF(ISTEXT(I42),"X",RANK(I42,$G42:$AC42,1))</f>
        <v>2</v>
      </c>
      <c r="AG43" s="7">
        <f t="shared" ref="AG43" si="297">IF(ISTEXT(K42),"X",RANK(K42,$G42:$AC42,1))</f>
        <v>3</v>
      </c>
      <c r="AH43" s="7" t="str">
        <f t="shared" ref="AH43" si="298">IF(ISTEXT(M42),"X",RANK(M42,$G42:$AC42,1))</f>
        <v>X</v>
      </c>
      <c r="AI43" s="7">
        <f t="shared" ref="AI43" si="299">IF(ISTEXT(O42),"X",RANK(O42,$G42:$AC42,1))</f>
        <v>5</v>
      </c>
      <c r="AJ43" s="7" t="str">
        <f t="shared" ref="AJ43" si="300">IF(ISTEXT(Q42),"X",RANK(Q42,$G42:$AC42,1))</f>
        <v>X</v>
      </c>
      <c r="AK43" s="7" t="str">
        <f t="shared" ref="AK43" si="301">IF(ISTEXT(S42),"X",RANK(S42,$G42:$AC42,1))</f>
        <v>X</v>
      </c>
      <c r="AL43" s="7">
        <f t="shared" ref="AL43" si="302">IF(ISTEXT(U42),"X",RANK(U42,$G42:$AC42,1))</f>
        <v>4</v>
      </c>
      <c r="AM43" s="7" t="str">
        <f t="shared" ref="AM43" si="303">IF(ISTEXT(W42),"X",RANK(W42,$G42:$AC42,1))</f>
        <v>X</v>
      </c>
      <c r="AN43" s="7" t="str">
        <f t="shared" ref="AN43" si="304">IF(ISTEXT(Y42),"X",RANK(Y42,$G42:$AC42,1))</f>
        <v>X</v>
      </c>
      <c r="AO43" s="7" t="str">
        <f t="shared" ref="AO43" si="305">IF(ISTEXT(AA42),"X",RANK(AA42,$G42:$AC42,1))</f>
        <v>X</v>
      </c>
      <c r="AP43" s="7" t="str">
        <f t="shared" ref="AP43" si="306">IF(ISTEXT(AC42),"X",RANK(AC42,$G42:$AC42,1))</f>
        <v>X</v>
      </c>
      <c r="AQ43" s="308"/>
      <c r="AR43" s="13"/>
      <c r="AS43" s="13"/>
      <c r="AT43" s="13"/>
      <c r="AU43" s="13"/>
      <c r="AV43" s="13"/>
      <c r="AW43" s="13"/>
      <c r="AX43" s="13"/>
      <c r="AY43" s="13"/>
      <c r="AZ43" s="13"/>
      <c r="BA43" s="13"/>
      <c r="BB43" s="13"/>
    </row>
    <row r="44" spans="2:54" s="41" customFormat="1" ht="17.25" customHeight="1" x14ac:dyDescent="0.2">
      <c r="B44" s="283">
        <f>(B41+1)</f>
        <v>14</v>
      </c>
      <c r="C44" s="150" t="s">
        <v>54</v>
      </c>
      <c r="D44" s="151" t="s">
        <v>3</v>
      </c>
      <c r="E44" s="152">
        <v>5.7291666666666667E-4</v>
      </c>
      <c r="F44" s="153" t="s">
        <v>0</v>
      </c>
      <c r="G44" s="403">
        <v>5.8229166666666661E-4</v>
      </c>
      <c r="H44" s="404"/>
      <c r="I44" s="403">
        <v>7.6597222222222214E-4</v>
      </c>
      <c r="J44" s="404"/>
      <c r="K44" s="403">
        <v>5.5543981481481492E-4</v>
      </c>
      <c r="L44" s="404"/>
      <c r="M44" s="403">
        <v>5.4027777777777776E-4</v>
      </c>
      <c r="N44" s="404"/>
      <c r="O44" s="403">
        <v>6.3136574074074061E-4</v>
      </c>
      <c r="P44" s="404"/>
      <c r="Q44" s="403" t="s">
        <v>226</v>
      </c>
      <c r="R44" s="404"/>
      <c r="S44" s="403" t="s">
        <v>226</v>
      </c>
      <c r="T44" s="404"/>
      <c r="U44" s="403" t="s">
        <v>226</v>
      </c>
      <c r="V44" s="404"/>
      <c r="W44" s="403" t="s">
        <v>36</v>
      </c>
      <c r="X44" s="404"/>
      <c r="Y44" s="403" t="s">
        <v>36</v>
      </c>
      <c r="Z44" s="404"/>
      <c r="AA44" s="378" t="s">
        <v>36</v>
      </c>
      <c r="AB44" s="379"/>
      <c r="AC44" s="378" t="s">
        <v>36</v>
      </c>
      <c r="AD44" s="379"/>
      <c r="AE44" s="7">
        <f t="shared" ref="AE44" si="307">IF(ISTEXT(G45),0,($AF$1+1-AE46-(COUNTIF($AE46:$AP46,AE46)-1)/2))</f>
        <v>8</v>
      </c>
      <c r="AF44" s="7">
        <f t="shared" ref="AF44" si="308">IF(ISTEXT(I45),0,($AF$1+1-AF46-(COUNTIF($AE46:$AP46,AF46)-1)/2))</f>
        <v>6</v>
      </c>
      <c r="AG44" s="7">
        <f t="shared" ref="AG44" si="309">IF(ISTEXT(K45),0,($AF$1+1-AG46-(COUNTIF($AE46:$AP46,AG46)-1)/2))</f>
        <v>0</v>
      </c>
      <c r="AH44" s="7">
        <f t="shared" ref="AH44" si="310">IF(ISTEXT(M45),0,($AF$1+1-AH46-(COUNTIF($AE46:$AP46,AH46)-1)/2))</f>
        <v>0</v>
      </c>
      <c r="AI44" s="7">
        <f t="shared" ref="AI44" si="311">IF(ISTEXT(O45),0,($AF$1+1-AI46-(COUNTIF($AE46:$AP46,AI46)-1)/2))</f>
        <v>7</v>
      </c>
      <c r="AJ44" s="7">
        <f t="shared" ref="AJ44" si="312">IF(ISTEXT(Q45),0,($AF$1+1-AJ46-(COUNTIF($AE46:$AP46,AJ46)-1)/2))</f>
        <v>0</v>
      </c>
      <c r="AK44" s="7">
        <f t="shared" ref="AK44" si="313">IF(ISTEXT(S45),0,($AF$1+1-AK46-(COUNTIF($AE46:$AP46,AK46)-1)/2))</f>
        <v>0</v>
      </c>
      <c r="AL44" s="7">
        <f t="shared" ref="AL44" si="314">IF(ISTEXT(U45),0,($AF$1+1-AL46-(COUNTIF($AE46:$AP46,AL46)-1)/2))</f>
        <v>0</v>
      </c>
      <c r="AM44" s="7">
        <f t="shared" ref="AM44" si="315">IF(ISTEXT(W45),0,($AF$1+1-AM46-(COUNTIF($AE46:$AP46,AM46)-1)/2))</f>
        <v>0</v>
      </c>
      <c r="AN44" s="7">
        <f t="shared" ref="AN44" si="316">IF(ISTEXT(Y45),0,($AF$1+1-AN46-(COUNTIF($AE46:$AP46,AN46)-1)/2))</f>
        <v>0</v>
      </c>
      <c r="AO44" s="7">
        <f t="shared" ref="AO44" si="317">IF(ISTEXT(AA45),0,($AF$1+1-AO46-(COUNTIF($AE46:$AP46,AO46)-1)/2))</f>
        <v>0</v>
      </c>
      <c r="AP44" s="7">
        <f t="shared" ref="AP44" si="318">IF(ISTEXT(AC45),0,($AF$1+1-AP46-(COUNTIF($AE46:$AP46,AP46)-1)/2))</f>
        <v>0</v>
      </c>
      <c r="AQ44" s="306" t="s">
        <v>287</v>
      </c>
      <c r="AR44" s="47"/>
      <c r="AS44" s="230"/>
      <c r="AT44" s="230"/>
      <c r="AU44" s="230"/>
      <c r="AV44" s="230"/>
      <c r="AW44" s="230"/>
      <c r="AX44" s="230"/>
      <c r="AY44" s="230"/>
      <c r="AZ44" s="230"/>
      <c r="BA44" s="230"/>
      <c r="BB44" s="230"/>
    </row>
    <row r="45" spans="2:54" s="32" customFormat="1" ht="9.9499999999999993" hidden="1" customHeight="1" x14ac:dyDescent="0.2">
      <c r="B45" s="284"/>
      <c r="C45" s="405" t="s">
        <v>238</v>
      </c>
      <c r="D45" s="406"/>
      <c r="E45" s="134"/>
      <c r="F45" s="154"/>
      <c r="G45" s="409">
        <f>IF(G44&lt;$E44,"ST",G44)</f>
        <v>5.8229166666666661E-4</v>
      </c>
      <c r="H45" s="410"/>
      <c r="I45" s="410">
        <f>IF(I44&lt;$E44,"ST",I44)</f>
        <v>7.6597222222222214E-4</v>
      </c>
      <c r="J45" s="410"/>
      <c r="K45" s="409" t="str">
        <f>IF(K44&lt;$E44,"ST",K44)</f>
        <v>ST</v>
      </c>
      <c r="L45" s="410"/>
      <c r="M45" s="410" t="str">
        <f>IF(M44&lt;$E44,"ST",M44)</f>
        <v>ST</v>
      </c>
      <c r="N45" s="410"/>
      <c r="O45" s="410">
        <f>IF(O44&lt;$E44,"ST",O44)</f>
        <v>6.3136574074074061E-4</v>
      </c>
      <c r="P45" s="410"/>
      <c r="Q45" s="410" t="str">
        <f>IF(Q44&lt;$E44,"ST",Q44)</f>
        <v>DQ</v>
      </c>
      <c r="R45" s="410"/>
      <c r="S45" s="409" t="str">
        <f>IF(S44&lt;$E44,"ST",S44)</f>
        <v>DQ</v>
      </c>
      <c r="T45" s="410"/>
      <c r="U45" s="402" t="str">
        <f>IF(U44&lt;$E44,"ST",U44)</f>
        <v>DQ</v>
      </c>
      <c r="V45" s="402"/>
      <c r="W45" s="381" t="str">
        <f>IF(W44&lt;$E44,"ST",W44)</f>
        <v>t</v>
      </c>
      <c r="X45" s="402"/>
      <c r="Y45" s="402" t="str">
        <f>IF(Y44&lt;$E44,"ST",Y44)</f>
        <v>t</v>
      </c>
      <c r="Z45" s="402"/>
      <c r="AA45" s="380" t="str">
        <f t="shared" ref="AA45" si="319">IF(AA44&lt;$E44,"ST",AA44)</f>
        <v>t</v>
      </c>
      <c r="AB45" s="381"/>
      <c r="AC45" s="380" t="str">
        <f t="shared" ref="AC45" si="320">IF(AC44&lt;$E44,"ST",AC44)</f>
        <v>t</v>
      </c>
      <c r="AD45" s="381"/>
      <c r="AE45" s="7"/>
      <c r="AF45" s="7"/>
      <c r="AG45" s="7"/>
      <c r="AH45" s="7"/>
      <c r="AI45" s="7"/>
      <c r="AJ45" s="7"/>
      <c r="AK45" s="7"/>
      <c r="AL45" s="7"/>
      <c r="AM45" s="7"/>
      <c r="AN45" s="7"/>
      <c r="AO45" s="7"/>
      <c r="AP45" s="7"/>
      <c r="AQ45" s="307"/>
      <c r="AR45" s="232"/>
      <c r="AS45" s="232"/>
      <c r="AT45" s="232"/>
      <c r="AU45" s="232"/>
      <c r="AV45" s="232"/>
      <c r="AW45" s="232"/>
      <c r="AX45" s="232"/>
      <c r="AY45" s="232"/>
      <c r="AZ45" s="232"/>
      <c r="BA45" s="232"/>
      <c r="BB45" s="232"/>
    </row>
    <row r="46" spans="2:54" s="43" customFormat="1" ht="17.25" customHeight="1" x14ac:dyDescent="0.2">
      <c r="B46" s="285"/>
      <c r="C46" s="407"/>
      <c r="D46" s="408"/>
      <c r="E46" s="135"/>
      <c r="F46" s="154" t="s">
        <v>7</v>
      </c>
      <c r="G46" s="52">
        <f>AE46</f>
        <v>1</v>
      </c>
      <c r="H46" s="53">
        <f>H43+AE44</f>
        <v>68</v>
      </c>
      <c r="I46" s="53">
        <f>AF46</f>
        <v>3</v>
      </c>
      <c r="J46" s="53">
        <f>J43+AF44</f>
        <v>66</v>
      </c>
      <c r="K46" s="52" t="str">
        <f>AG46</f>
        <v>X</v>
      </c>
      <c r="L46" s="53">
        <f>L43+AG44</f>
        <v>58</v>
      </c>
      <c r="M46" s="53" t="str">
        <f>AH46</f>
        <v>X</v>
      </c>
      <c r="N46" s="53">
        <f>N43+AH44</f>
        <v>14</v>
      </c>
      <c r="O46" s="53">
        <f>AI46</f>
        <v>2</v>
      </c>
      <c r="P46" s="53">
        <f>P43+AI44</f>
        <v>56</v>
      </c>
      <c r="Q46" s="53" t="str">
        <f>AJ46</f>
        <v>X</v>
      </c>
      <c r="R46" s="53">
        <f>R43+AJ44</f>
        <v>49</v>
      </c>
      <c r="S46" s="52" t="str">
        <f>AK46</f>
        <v>X</v>
      </c>
      <c r="T46" s="53">
        <f>T43+AK44</f>
        <v>56</v>
      </c>
      <c r="U46" s="53" t="str">
        <f>AL46</f>
        <v>X</v>
      </c>
      <c r="V46" s="8">
        <f>V43+AL44</f>
        <v>35</v>
      </c>
      <c r="W46" s="52" t="str">
        <f>AM46</f>
        <v>X</v>
      </c>
      <c r="X46" s="8">
        <f>X43+AM44</f>
        <v>0</v>
      </c>
      <c r="Y46" s="53" t="str">
        <f>AN46</f>
        <v>X</v>
      </c>
      <c r="Z46" s="8">
        <f>Z43+AN44</f>
        <v>0</v>
      </c>
      <c r="AA46" s="52" t="str">
        <f t="shared" ref="AA46" si="321">AO46</f>
        <v>X</v>
      </c>
      <c r="AB46" s="8">
        <f>AB43+AO44</f>
        <v>0</v>
      </c>
      <c r="AC46" s="53" t="str">
        <f t="shared" ref="AC46" si="322">AP46</f>
        <v>X</v>
      </c>
      <c r="AD46" s="8">
        <f>AD43+AP44</f>
        <v>0</v>
      </c>
      <c r="AE46" s="7">
        <f t="shared" ref="AE46" si="323">IF(ISTEXT(G45),"X",RANK(G45,$G45:$AC45,1))</f>
        <v>1</v>
      </c>
      <c r="AF46" s="7">
        <f t="shared" ref="AF46" si="324">IF(ISTEXT(I45),"X",RANK(I45,$G45:$AC45,1))</f>
        <v>3</v>
      </c>
      <c r="AG46" s="7" t="str">
        <f t="shared" ref="AG46" si="325">IF(ISTEXT(K45),"X",RANK(K45,$G45:$AC45,1))</f>
        <v>X</v>
      </c>
      <c r="AH46" s="7" t="str">
        <f t="shared" ref="AH46" si="326">IF(ISTEXT(M45),"X",RANK(M45,$G45:$AC45,1))</f>
        <v>X</v>
      </c>
      <c r="AI46" s="7">
        <f t="shared" ref="AI46" si="327">IF(ISTEXT(O45),"X",RANK(O45,$G45:$AC45,1))</f>
        <v>2</v>
      </c>
      <c r="AJ46" s="7" t="str">
        <f t="shared" ref="AJ46" si="328">IF(ISTEXT(Q45),"X",RANK(Q45,$G45:$AC45,1))</f>
        <v>X</v>
      </c>
      <c r="AK46" s="7" t="str">
        <f t="shared" ref="AK46" si="329">IF(ISTEXT(S45),"X",RANK(S45,$G45:$AC45,1))</f>
        <v>X</v>
      </c>
      <c r="AL46" s="7" t="str">
        <f t="shared" ref="AL46" si="330">IF(ISTEXT(U45),"X",RANK(U45,$G45:$AC45,1))</f>
        <v>X</v>
      </c>
      <c r="AM46" s="7" t="str">
        <f t="shared" ref="AM46" si="331">IF(ISTEXT(W45),"X",RANK(W45,$G45:$AC45,1))</f>
        <v>X</v>
      </c>
      <c r="AN46" s="7" t="str">
        <f t="shared" ref="AN46" si="332">IF(ISTEXT(Y45),"X",RANK(Y45,$G45:$AC45,1))</f>
        <v>X</v>
      </c>
      <c r="AO46" s="7" t="str">
        <f t="shared" ref="AO46" si="333">IF(ISTEXT(AA45),"X",RANK(AA45,$G45:$AC45,1))</f>
        <v>X</v>
      </c>
      <c r="AP46" s="7" t="str">
        <f t="shared" ref="AP46" si="334">IF(ISTEXT(AC45),"X",RANK(AC45,$G45:$AC45,1))</f>
        <v>X</v>
      </c>
      <c r="AQ46" s="308"/>
      <c r="AR46" s="13"/>
      <c r="AS46" s="13"/>
      <c r="AT46" s="13"/>
      <c r="AU46" s="13"/>
      <c r="AV46" s="13"/>
      <c r="AW46" s="13"/>
      <c r="AX46" s="13"/>
      <c r="AY46" s="13"/>
      <c r="AZ46" s="13"/>
      <c r="BA46" s="13"/>
      <c r="BB46" s="13"/>
    </row>
    <row r="47" spans="2:54" s="41" customFormat="1" ht="17.25" customHeight="1" x14ac:dyDescent="0.2">
      <c r="B47" s="283">
        <f>(B44+1)</f>
        <v>15</v>
      </c>
      <c r="C47" s="150" t="s">
        <v>58</v>
      </c>
      <c r="D47" s="151" t="s">
        <v>3</v>
      </c>
      <c r="E47" s="152">
        <v>5.6134259259259256E-4</v>
      </c>
      <c r="F47" s="153" t="s">
        <v>0</v>
      </c>
      <c r="G47" s="403">
        <v>6.3078703703703702E-4</v>
      </c>
      <c r="H47" s="404"/>
      <c r="I47" s="403">
        <v>6.3969907407407411E-4</v>
      </c>
      <c r="J47" s="404"/>
      <c r="K47" s="403">
        <v>5.6875000000000003E-4</v>
      </c>
      <c r="L47" s="404"/>
      <c r="M47" s="403">
        <v>5.6527777777777783E-4</v>
      </c>
      <c r="N47" s="404"/>
      <c r="O47" s="403">
        <v>6.1331018518518516E-4</v>
      </c>
      <c r="P47" s="404"/>
      <c r="Q47" s="403">
        <v>6.8287037037037025E-4</v>
      </c>
      <c r="R47" s="404"/>
      <c r="S47" s="403">
        <v>6.8518518518518527E-4</v>
      </c>
      <c r="T47" s="404"/>
      <c r="U47" s="403">
        <v>5.9861111111111107E-4</v>
      </c>
      <c r="V47" s="404"/>
      <c r="W47" s="403" t="s">
        <v>36</v>
      </c>
      <c r="X47" s="404"/>
      <c r="Y47" s="403" t="s">
        <v>36</v>
      </c>
      <c r="Z47" s="404"/>
      <c r="AA47" s="378" t="s">
        <v>36</v>
      </c>
      <c r="AB47" s="379"/>
      <c r="AC47" s="378" t="s">
        <v>36</v>
      </c>
      <c r="AD47" s="379"/>
      <c r="AE47" s="7">
        <f t="shared" ref="AE47" si="335">IF(ISTEXT(G48),0,($AF$1+1-AE49-(COUNTIF($AE49:$AP49,AE49)-1)/2))</f>
        <v>4</v>
      </c>
      <c r="AF47" s="7">
        <f t="shared" ref="AF47" si="336">IF(ISTEXT(I48),0,($AF$1+1-AF49-(COUNTIF($AE49:$AP49,AF49)-1)/2))</f>
        <v>3</v>
      </c>
      <c r="AG47" s="7">
        <f t="shared" ref="AG47" si="337">IF(ISTEXT(K48),0,($AF$1+1-AG49-(COUNTIF($AE49:$AP49,AG49)-1)/2))</f>
        <v>7</v>
      </c>
      <c r="AH47" s="7">
        <f t="shared" ref="AH47" si="338">IF(ISTEXT(M48),0,($AF$1+1-AH49-(COUNTIF($AE49:$AP49,AH49)-1)/2))</f>
        <v>8</v>
      </c>
      <c r="AI47" s="7">
        <f t="shared" ref="AI47" si="339">IF(ISTEXT(O48),0,($AF$1+1-AI49-(COUNTIF($AE49:$AP49,AI49)-1)/2))</f>
        <v>5</v>
      </c>
      <c r="AJ47" s="7">
        <f t="shared" ref="AJ47" si="340">IF(ISTEXT(Q48),0,($AF$1+1-AJ49-(COUNTIF($AE49:$AP49,AJ49)-1)/2))</f>
        <v>2</v>
      </c>
      <c r="AK47" s="7">
        <f t="shared" ref="AK47" si="341">IF(ISTEXT(S48),0,($AF$1+1-AK49-(COUNTIF($AE49:$AP49,AK49)-1)/2))</f>
        <v>1</v>
      </c>
      <c r="AL47" s="7">
        <f t="shared" ref="AL47" si="342">IF(ISTEXT(U48),0,($AF$1+1-AL49-(COUNTIF($AE49:$AP49,AL49)-1)/2))</f>
        <v>6</v>
      </c>
      <c r="AM47" s="7">
        <f t="shared" ref="AM47" si="343">IF(ISTEXT(W48),0,($AF$1+1-AM49-(COUNTIF($AE49:$AP49,AM49)-1)/2))</f>
        <v>0</v>
      </c>
      <c r="AN47" s="7">
        <f t="shared" ref="AN47" si="344">IF(ISTEXT(Y48),0,($AF$1+1-AN49-(COUNTIF($AE49:$AP49,AN49)-1)/2))</f>
        <v>0</v>
      </c>
      <c r="AO47" s="7">
        <f t="shared" ref="AO47" si="345">IF(ISTEXT(AA48),0,($AF$1+1-AO49-(COUNTIF($AE49:$AP49,AO49)-1)/2))</f>
        <v>0</v>
      </c>
      <c r="AP47" s="7">
        <f t="shared" ref="AP47" si="346">IF(ISTEXT(AC48),0,($AF$1+1-AP49-(COUNTIF($AE49:$AP49,AP49)-1)/2))</f>
        <v>0</v>
      </c>
      <c r="AQ47" s="306"/>
      <c r="AR47" s="47"/>
      <c r="AS47" s="230"/>
      <c r="AT47" s="230"/>
      <c r="AU47" s="230"/>
      <c r="AV47" s="230"/>
      <c r="AW47" s="230"/>
      <c r="AX47" s="230"/>
      <c r="AY47" s="230"/>
      <c r="AZ47" s="230"/>
      <c r="BA47" s="230"/>
      <c r="BB47" s="230"/>
    </row>
    <row r="48" spans="2:54" s="32" customFormat="1" ht="9.9499999999999993" hidden="1" customHeight="1" x14ac:dyDescent="0.2">
      <c r="B48" s="284"/>
      <c r="C48" s="405" t="s">
        <v>238</v>
      </c>
      <c r="D48" s="406"/>
      <c r="E48" s="134"/>
      <c r="F48" s="154"/>
      <c r="G48" s="409">
        <f>IF(G47&lt;$E47,"ST",G47)</f>
        <v>6.3078703703703702E-4</v>
      </c>
      <c r="H48" s="410"/>
      <c r="I48" s="410">
        <f>IF(I47&lt;$E47,"ST",I47)</f>
        <v>6.3969907407407411E-4</v>
      </c>
      <c r="J48" s="410"/>
      <c r="K48" s="409">
        <f>IF(K47&lt;$E47,"ST",K47)</f>
        <v>5.6875000000000003E-4</v>
      </c>
      <c r="L48" s="410"/>
      <c r="M48" s="410">
        <f>IF(M47&lt;$E47,"ST",M47)</f>
        <v>5.6527777777777783E-4</v>
      </c>
      <c r="N48" s="410"/>
      <c r="O48" s="410">
        <f>IF(O47&lt;$E47,"ST",O47)</f>
        <v>6.1331018518518516E-4</v>
      </c>
      <c r="P48" s="410"/>
      <c r="Q48" s="410">
        <f>IF(Q47&lt;$E47,"ST",Q47)</f>
        <v>6.8287037037037025E-4</v>
      </c>
      <c r="R48" s="410"/>
      <c r="S48" s="409">
        <f>IF(S47&lt;$E47,"ST",S47)</f>
        <v>6.8518518518518527E-4</v>
      </c>
      <c r="T48" s="410"/>
      <c r="U48" s="402">
        <f>IF(U47&lt;$E47,"ST",U47)</f>
        <v>5.9861111111111107E-4</v>
      </c>
      <c r="V48" s="402"/>
      <c r="W48" s="381" t="str">
        <f>IF(W47&lt;$E47,"ST",W47)</f>
        <v>t</v>
      </c>
      <c r="X48" s="402"/>
      <c r="Y48" s="402" t="str">
        <f>IF(Y47&lt;$E47,"ST",Y47)</f>
        <v>t</v>
      </c>
      <c r="Z48" s="402"/>
      <c r="AA48" s="380" t="str">
        <f t="shared" ref="AA48" si="347">IF(AA47&lt;$E47,"ST",AA47)</f>
        <v>t</v>
      </c>
      <c r="AB48" s="381"/>
      <c r="AC48" s="380" t="str">
        <f t="shared" ref="AC48" si="348">IF(AC47&lt;$E47,"ST",AC47)</f>
        <v>t</v>
      </c>
      <c r="AD48" s="381"/>
      <c r="AE48" s="7"/>
      <c r="AF48" s="7"/>
      <c r="AG48" s="7"/>
      <c r="AH48" s="7"/>
      <c r="AI48" s="7"/>
      <c r="AJ48" s="7"/>
      <c r="AK48" s="7"/>
      <c r="AL48" s="7"/>
      <c r="AM48" s="7"/>
      <c r="AN48" s="7"/>
      <c r="AO48" s="7"/>
      <c r="AP48" s="7"/>
      <c r="AQ48" s="307"/>
      <c r="AR48" s="232"/>
      <c r="AS48" s="232"/>
      <c r="AT48" s="232"/>
      <c r="AU48" s="232"/>
      <c r="AV48" s="232"/>
      <c r="AW48" s="232"/>
      <c r="AX48" s="232"/>
      <c r="AY48" s="232"/>
      <c r="AZ48" s="232"/>
      <c r="BA48" s="232"/>
      <c r="BB48" s="232"/>
    </row>
    <row r="49" spans="2:54" s="43" customFormat="1" ht="17.25" customHeight="1" x14ac:dyDescent="0.2">
      <c r="B49" s="285"/>
      <c r="C49" s="407"/>
      <c r="D49" s="408"/>
      <c r="E49" s="135"/>
      <c r="F49" s="154" t="s">
        <v>7</v>
      </c>
      <c r="G49" s="52">
        <f>AE49</f>
        <v>5</v>
      </c>
      <c r="H49" s="53">
        <f>H46+AE47</f>
        <v>72</v>
      </c>
      <c r="I49" s="53">
        <f>AF49</f>
        <v>6</v>
      </c>
      <c r="J49" s="53">
        <f>J46+AF47</f>
        <v>69</v>
      </c>
      <c r="K49" s="52">
        <f>AG49</f>
        <v>2</v>
      </c>
      <c r="L49" s="53">
        <f>L46+AG47</f>
        <v>65</v>
      </c>
      <c r="M49" s="53">
        <f>AH49</f>
        <v>1</v>
      </c>
      <c r="N49" s="53">
        <f>N46+AH47</f>
        <v>22</v>
      </c>
      <c r="O49" s="53">
        <f>AI49</f>
        <v>4</v>
      </c>
      <c r="P49" s="53">
        <f>P46+AI47</f>
        <v>61</v>
      </c>
      <c r="Q49" s="53">
        <f>AJ49</f>
        <v>7</v>
      </c>
      <c r="R49" s="53">
        <f>R46+AJ47</f>
        <v>51</v>
      </c>
      <c r="S49" s="52">
        <f>AK49</f>
        <v>8</v>
      </c>
      <c r="T49" s="53">
        <f>T46+AK47</f>
        <v>57</v>
      </c>
      <c r="U49" s="53">
        <f>AL49</f>
        <v>3</v>
      </c>
      <c r="V49" s="8">
        <f>V46+AL47</f>
        <v>41</v>
      </c>
      <c r="W49" s="52" t="str">
        <f>AM49</f>
        <v>X</v>
      </c>
      <c r="X49" s="8">
        <f>X46+AM47</f>
        <v>0</v>
      </c>
      <c r="Y49" s="53" t="str">
        <f>AN49</f>
        <v>X</v>
      </c>
      <c r="Z49" s="8">
        <f>Z46+AN47</f>
        <v>0</v>
      </c>
      <c r="AA49" s="52" t="str">
        <f t="shared" ref="AA49" si="349">AO49</f>
        <v>X</v>
      </c>
      <c r="AB49" s="8">
        <f>AB46+AO47</f>
        <v>0</v>
      </c>
      <c r="AC49" s="53" t="str">
        <f t="shared" ref="AC49" si="350">AP49</f>
        <v>X</v>
      </c>
      <c r="AD49" s="8">
        <f>AD46+AP47</f>
        <v>0</v>
      </c>
      <c r="AE49" s="7">
        <f t="shared" ref="AE49" si="351">IF(ISTEXT(G48),"X",RANK(G48,$G48:$AC48,1))</f>
        <v>5</v>
      </c>
      <c r="AF49" s="7">
        <f t="shared" ref="AF49" si="352">IF(ISTEXT(I48),"X",RANK(I48,$G48:$AC48,1))</f>
        <v>6</v>
      </c>
      <c r="AG49" s="7">
        <f t="shared" ref="AG49" si="353">IF(ISTEXT(K48),"X",RANK(K48,$G48:$AC48,1))</f>
        <v>2</v>
      </c>
      <c r="AH49" s="7">
        <f t="shared" ref="AH49" si="354">IF(ISTEXT(M48),"X",RANK(M48,$G48:$AC48,1))</f>
        <v>1</v>
      </c>
      <c r="AI49" s="7">
        <f t="shared" ref="AI49" si="355">IF(ISTEXT(O48),"X",RANK(O48,$G48:$AC48,1))</f>
        <v>4</v>
      </c>
      <c r="AJ49" s="7">
        <f t="shared" ref="AJ49" si="356">IF(ISTEXT(Q48),"X",RANK(Q48,$G48:$AC48,1))</f>
        <v>7</v>
      </c>
      <c r="AK49" s="7">
        <f t="shared" ref="AK49" si="357">IF(ISTEXT(S48),"X",RANK(S48,$G48:$AC48,1))</f>
        <v>8</v>
      </c>
      <c r="AL49" s="7">
        <f t="shared" ref="AL49" si="358">IF(ISTEXT(U48),"X",RANK(U48,$G48:$AC48,1))</f>
        <v>3</v>
      </c>
      <c r="AM49" s="7" t="str">
        <f t="shared" ref="AM49" si="359">IF(ISTEXT(W48),"X",RANK(W48,$G48:$AC48,1))</f>
        <v>X</v>
      </c>
      <c r="AN49" s="7" t="str">
        <f t="shared" ref="AN49" si="360">IF(ISTEXT(Y48),"X",RANK(Y48,$G48:$AC48,1))</f>
        <v>X</v>
      </c>
      <c r="AO49" s="7" t="str">
        <f t="shared" ref="AO49" si="361">IF(ISTEXT(AA48),"X",RANK(AA48,$G48:$AC48,1))</f>
        <v>X</v>
      </c>
      <c r="AP49" s="7" t="str">
        <f t="shared" ref="AP49" si="362">IF(ISTEXT(AC48),"X",RANK(AC48,$G48:$AC48,1))</f>
        <v>X</v>
      </c>
      <c r="AQ49" s="310"/>
      <c r="AR49" s="13"/>
      <c r="AS49" s="13"/>
      <c r="AT49" s="13"/>
      <c r="AU49" s="13"/>
      <c r="AV49" s="13"/>
      <c r="AW49" s="13"/>
      <c r="AX49" s="13"/>
      <c r="AY49" s="13"/>
      <c r="AZ49" s="13"/>
      <c r="BA49" s="13"/>
      <c r="BB49" s="13"/>
    </row>
    <row r="50" spans="2:54" s="41" customFormat="1" ht="17.25" customHeight="1" x14ac:dyDescent="0.2">
      <c r="B50" s="283">
        <f>(B47+1)</f>
        <v>16</v>
      </c>
      <c r="C50" s="150" t="s">
        <v>55</v>
      </c>
      <c r="D50" s="151" t="s">
        <v>3</v>
      </c>
      <c r="E50" s="152">
        <v>4.7453703703703704E-4</v>
      </c>
      <c r="F50" s="153" t="s">
        <v>0</v>
      </c>
      <c r="G50" s="403">
        <v>5.1620370370370372E-4</v>
      </c>
      <c r="H50" s="404"/>
      <c r="I50" s="403">
        <v>4.6643518518518518E-4</v>
      </c>
      <c r="J50" s="404"/>
      <c r="K50" s="403">
        <v>5.1365740740740744E-4</v>
      </c>
      <c r="L50" s="404"/>
      <c r="M50" s="403">
        <v>5.2777777777777773E-4</v>
      </c>
      <c r="N50" s="404"/>
      <c r="O50" s="403">
        <v>5.6400462962962958E-4</v>
      </c>
      <c r="P50" s="404"/>
      <c r="Q50" s="403">
        <v>4.8425925925925931E-4</v>
      </c>
      <c r="R50" s="404"/>
      <c r="S50" s="403">
        <v>5.2986111111111105E-4</v>
      </c>
      <c r="T50" s="404"/>
      <c r="U50" s="403">
        <v>5.3356481481481473E-4</v>
      </c>
      <c r="V50" s="404"/>
      <c r="W50" s="403" t="s">
        <v>36</v>
      </c>
      <c r="X50" s="404"/>
      <c r="Y50" s="403" t="s">
        <v>36</v>
      </c>
      <c r="Z50" s="404"/>
      <c r="AA50" s="378" t="s">
        <v>36</v>
      </c>
      <c r="AB50" s="379"/>
      <c r="AC50" s="378" t="s">
        <v>36</v>
      </c>
      <c r="AD50" s="379"/>
      <c r="AE50" s="7">
        <f t="shared" ref="AE50" si="363">IF(ISTEXT(G51),0,($AF$1+1-AE52-(COUNTIF($AE52:$AP52,AE52)-1)/2))</f>
        <v>6</v>
      </c>
      <c r="AF50" s="7">
        <f t="shared" ref="AF50" si="364">IF(ISTEXT(I51),0,($AF$1+1-AF52-(COUNTIF($AE52:$AP52,AF52)-1)/2))</f>
        <v>0</v>
      </c>
      <c r="AG50" s="7">
        <f t="shared" ref="AG50" si="365">IF(ISTEXT(K51),0,($AF$1+1-AG52-(COUNTIF($AE52:$AP52,AG52)-1)/2))</f>
        <v>7</v>
      </c>
      <c r="AH50" s="7">
        <f t="shared" ref="AH50" si="366">IF(ISTEXT(M51),0,($AF$1+1-AH52-(COUNTIF($AE52:$AP52,AH52)-1)/2))</f>
        <v>5</v>
      </c>
      <c r="AI50" s="7">
        <f t="shared" ref="AI50" si="367">IF(ISTEXT(O51),0,($AF$1+1-AI52-(COUNTIF($AE52:$AP52,AI52)-1)/2))</f>
        <v>2</v>
      </c>
      <c r="AJ50" s="7">
        <f t="shared" ref="AJ50" si="368">IF(ISTEXT(Q51),0,($AF$1+1-AJ52-(COUNTIF($AE52:$AP52,AJ52)-1)/2))</f>
        <v>8</v>
      </c>
      <c r="AK50" s="7">
        <f t="shared" ref="AK50" si="369">IF(ISTEXT(S51),0,($AF$1+1-AK52-(COUNTIF($AE52:$AP52,AK52)-1)/2))</f>
        <v>4</v>
      </c>
      <c r="AL50" s="7">
        <f t="shared" ref="AL50" si="370">IF(ISTEXT(U51),0,($AF$1+1-AL52-(COUNTIF($AE52:$AP52,AL52)-1)/2))</f>
        <v>3</v>
      </c>
      <c r="AM50" s="7">
        <f t="shared" ref="AM50" si="371">IF(ISTEXT(W51),0,($AF$1+1-AM52-(COUNTIF($AE52:$AP52,AM52)-1)/2))</f>
        <v>0</v>
      </c>
      <c r="AN50" s="7">
        <f t="shared" ref="AN50" si="372">IF(ISTEXT(Y51),0,($AF$1+1-AN52-(COUNTIF($AE52:$AP52,AN52)-1)/2))</f>
        <v>0</v>
      </c>
      <c r="AO50" s="7">
        <f t="shared" ref="AO50" si="373">IF(ISTEXT(AA51),0,($AF$1+1-AO52-(COUNTIF($AE52:$AP52,AO52)-1)/2))</f>
        <v>0</v>
      </c>
      <c r="AP50" s="7">
        <f t="shared" ref="AP50" si="374">IF(ISTEXT(AC51),0,($AF$1+1-AP52-(COUNTIF($AE52:$AP52,AP52)-1)/2))</f>
        <v>0</v>
      </c>
      <c r="AQ50" s="306"/>
      <c r="AR50" s="47"/>
      <c r="AS50" s="230"/>
      <c r="AT50" s="230"/>
      <c r="AU50" s="230"/>
      <c r="AV50" s="230"/>
      <c r="AW50" s="230"/>
      <c r="AX50" s="230"/>
      <c r="AY50" s="230"/>
      <c r="AZ50" s="230"/>
      <c r="BA50" s="230"/>
      <c r="BB50" s="230"/>
    </row>
    <row r="51" spans="2:54" s="32" customFormat="1" ht="9.9499999999999993" hidden="1" customHeight="1" x14ac:dyDescent="0.2">
      <c r="B51" s="284"/>
      <c r="C51" s="405" t="s">
        <v>9</v>
      </c>
      <c r="D51" s="406"/>
      <c r="E51" s="134"/>
      <c r="F51" s="154"/>
      <c r="G51" s="409">
        <f>IF(G50&lt;$E50,"ST",G50)</f>
        <v>5.1620370370370372E-4</v>
      </c>
      <c r="H51" s="410"/>
      <c r="I51" s="410" t="str">
        <f>IF(I50&lt;$E50,"ST",I50)</f>
        <v>ST</v>
      </c>
      <c r="J51" s="410"/>
      <c r="K51" s="409">
        <f>IF(K50&lt;$E50,"ST",K50)</f>
        <v>5.1365740740740744E-4</v>
      </c>
      <c r="L51" s="410"/>
      <c r="M51" s="410">
        <f>IF(M50&lt;$E50,"ST",M50)</f>
        <v>5.2777777777777773E-4</v>
      </c>
      <c r="N51" s="410"/>
      <c r="O51" s="410">
        <f>IF(O50&lt;$E50,"ST",O50)</f>
        <v>5.6400462962962958E-4</v>
      </c>
      <c r="P51" s="410"/>
      <c r="Q51" s="410">
        <f>IF(Q50&lt;$E50,"ST",Q50)</f>
        <v>4.8425925925925931E-4</v>
      </c>
      <c r="R51" s="410"/>
      <c r="S51" s="409">
        <f>IF(S50&lt;$E50,"ST",S50)</f>
        <v>5.2986111111111105E-4</v>
      </c>
      <c r="T51" s="410"/>
      <c r="U51" s="402">
        <f>IF(U50&lt;$E50,"ST",U50)</f>
        <v>5.3356481481481473E-4</v>
      </c>
      <c r="V51" s="402"/>
      <c r="W51" s="381" t="str">
        <f>IF(W50&lt;$E50,"ST",W50)</f>
        <v>t</v>
      </c>
      <c r="X51" s="402"/>
      <c r="Y51" s="402" t="str">
        <f>IF(Y50&lt;$E50,"ST",Y50)</f>
        <v>t</v>
      </c>
      <c r="Z51" s="402"/>
      <c r="AA51" s="380" t="str">
        <f t="shared" ref="AA51" si="375">IF(AA50&lt;$E50,"ST",AA50)</f>
        <v>t</v>
      </c>
      <c r="AB51" s="381"/>
      <c r="AC51" s="380" t="str">
        <f t="shared" ref="AC51" si="376">IF(AC50&lt;$E50,"ST",AC50)</f>
        <v>t</v>
      </c>
      <c r="AD51" s="381"/>
      <c r="AE51" s="7"/>
      <c r="AF51" s="7"/>
      <c r="AG51" s="7"/>
      <c r="AH51" s="7"/>
      <c r="AI51" s="7"/>
      <c r="AJ51" s="7"/>
      <c r="AK51" s="7"/>
      <c r="AL51" s="7"/>
      <c r="AM51" s="7"/>
      <c r="AN51" s="7"/>
      <c r="AO51" s="7"/>
      <c r="AP51" s="7"/>
      <c r="AQ51" s="307"/>
      <c r="AR51" s="232"/>
      <c r="AS51" s="232"/>
      <c r="AT51" s="232"/>
      <c r="AU51" s="232"/>
      <c r="AV51" s="232"/>
      <c r="AW51" s="232"/>
      <c r="AX51" s="232"/>
      <c r="AY51" s="232"/>
      <c r="AZ51" s="232"/>
      <c r="BA51" s="232"/>
      <c r="BB51" s="232"/>
    </row>
    <row r="52" spans="2:54" s="43" customFormat="1" ht="17.25" customHeight="1" x14ac:dyDescent="0.2">
      <c r="B52" s="285"/>
      <c r="C52" s="407"/>
      <c r="D52" s="408"/>
      <c r="E52" s="135"/>
      <c r="F52" s="154" t="s">
        <v>7</v>
      </c>
      <c r="G52" s="52">
        <f>AE52</f>
        <v>3</v>
      </c>
      <c r="H52" s="53">
        <f>H49+AE50</f>
        <v>78</v>
      </c>
      <c r="I52" s="53" t="str">
        <f>AF52</f>
        <v>X</v>
      </c>
      <c r="J52" s="53">
        <f>J49+AF50</f>
        <v>69</v>
      </c>
      <c r="K52" s="52">
        <f>AG52</f>
        <v>2</v>
      </c>
      <c r="L52" s="53">
        <f>L49+AG50</f>
        <v>72</v>
      </c>
      <c r="M52" s="53">
        <f>AH52</f>
        <v>4</v>
      </c>
      <c r="N52" s="53">
        <f>N49+AH50</f>
        <v>27</v>
      </c>
      <c r="O52" s="53">
        <f>AI52</f>
        <v>7</v>
      </c>
      <c r="P52" s="53">
        <f>P49+AI50</f>
        <v>63</v>
      </c>
      <c r="Q52" s="53">
        <f>AJ52</f>
        <v>1</v>
      </c>
      <c r="R52" s="53">
        <f>R49+AJ50</f>
        <v>59</v>
      </c>
      <c r="S52" s="52">
        <f>AK52</f>
        <v>5</v>
      </c>
      <c r="T52" s="53">
        <f>T49+AK50</f>
        <v>61</v>
      </c>
      <c r="U52" s="53">
        <f>AL52</f>
        <v>6</v>
      </c>
      <c r="V52" s="8">
        <f>V49+AL50</f>
        <v>44</v>
      </c>
      <c r="W52" s="52" t="str">
        <f>AM52</f>
        <v>X</v>
      </c>
      <c r="X52" s="8">
        <f>X49+AM50</f>
        <v>0</v>
      </c>
      <c r="Y52" s="53" t="str">
        <f>AN52</f>
        <v>X</v>
      </c>
      <c r="Z52" s="8">
        <f>Z49+AN50</f>
        <v>0</v>
      </c>
      <c r="AA52" s="52" t="str">
        <f t="shared" ref="AA52" si="377">AO52</f>
        <v>X</v>
      </c>
      <c r="AB52" s="8">
        <f>AB49+AO50</f>
        <v>0</v>
      </c>
      <c r="AC52" s="53" t="str">
        <f t="shared" ref="AC52" si="378">AP52</f>
        <v>X</v>
      </c>
      <c r="AD52" s="8">
        <f>AD49+AP50</f>
        <v>0</v>
      </c>
      <c r="AE52" s="7">
        <f t="shared" ref="AE52" si="379">IF(ISTEXT(G51),"X",RANK(G51,$G51:$AC51,1))</f>
        <v>3</v>
      </c>
      <c r="AF52" s="7" t="str">
        <f t="shared" ref="AF52" si="380">IF(ISTEXT(I51),"X",RANK(I51,$G51:$AC51,1))</f>
        <v>X</v>
      </c>
      <c r="AG52" s="7">
        <f t="shared" ref="AG52" si="381">IF(ISTEXT(K51),"X",RANK(K51,$G51:$AC51,1))</f>
        <v>2</v>
      </c>
      <c r="AH52" s="7">
        <f t="shared" ref="AH52" si="382">IF(ISTEXT(M51),"X",RANK(M51,$G51:$AC51,1))</f>
        <v>4</v>
      </c>
      <c r="AI52" s="7">
        <f t="shared" ref="AI52" si="383">IF(ISTEXT(O51),"X",RANK(O51,$G51:$AC51,1))</f>
        <v>7</v>
      </c>
      <c r="AJ52" s="7">
        <f t="shared" ref="AJ52" si="384">IF(ISTEXT(Q51),"X",RANK(Q51,$G51:$AC51,1))</f>
        <v>1</v>
      </c>
      <c r="AK52" s="7">
        <f t="shared" ref="AK52" si="385">IF(ISTEXT(S51),"X",RANK(S51,$G51:$AC51,1))</f>
        <v>5</v>
      </c>
      <c r="AL52" s="7">
        <f t="shared" ref="AL52" si="386">IF(ISTEXT(U51),"X",RANK(U51,$G51:$AC51,1))</f>
        <v>6</v>
      </c>
      <c r="AM52" s="7" t="str">
        <f t="shared" ref="AM52" si="387">IF(ISTEXT(W51),"X",RANK(W51,$G51:$AC51,1))</f>
        <v>X</v>
      </c>
      <c r="AN52" s="7" t="str">
        <f t="shared" ref="AN52" si="388">IF(ISTEXT(Y51),"X",RANK(Y51,$G51:$AC51,1))</f>
        <v>X</v>
      </c>
      <c r="AO52" s="7" t="str">
        <f t="shared" ref="AO52" si="389">IF(ISTEXT(AA51),"X",RANK(AA51,$G51:$AC51,1))</f>
        <v>X</v>
      </c>
      <c r="AP52" s="7" t="str">
        <f t="shared" ref="AP52" si="390">IF(ISTEXT(AC51),"X",RANK(AC51,$G51:$AC51,1))</f>
        <v>X</v>
      </c>
      <c r="AQ52" s="308"/>
      <c r="AR52" s="13"/>
      <c r="AS52" s="13"/>
      <c r="AT52" s="13"/>
      <c r="AU52" s="13"/>
      <c r="AV52" s="13"/>
      <c r="AW52" s="13"/>
      <c r="AX52" s="13"/>
      <c r="AY52" s="13"/>
      <c r="AZ52" s="13"/>
      <c r="BA52" s="13"/>
      <c r="BB52" s="13"/>
    </row>
    <row r="53" spans="2:54" s="41" customFormat="1" ht="17.25" customHeight="1" x14ac:dyDescent="0.2">
      <c r="B53" s="283">
        <f>(B50+1)</f>
        <v>17</v>
      </c>
      <c r="C53" s="150" t="s">
        <v>59</v>
      </c>
      <c r="D53" s="151" t="s">
        <v>3</v>
      </c>
      <c r="E53" s="152">
        <v>4.6875000000000004E-4</v>
      </c>
      <c r="F53" s="153" t="s">
        <v>0</v>
      </c>
      <c r="G53" s="403">
        <v>4.6192129629629621E-4</v>
      </c>
      <c r="H53" s="404"/>
      <c r="I53" s="403">
        <v>4.2847222222222229E-4</v>
      </c>
      <c r="J53" s="404"/>
      <c r="K53" s="403">
        <v>5.8402777777777782E-4</v>
      </c>
      <c r="L53" s="404"/>
      <c r="M53" s="403">
        <v>5.2222222222222221E-4</v>
      </c>
      <c r="N53" s="404"/>
      <c r="O53" s="403">
        <v>5.5011574074074077E-4</v>
      </c>
      <c r="P53" s="404"/>
      <c r="Q53" s="403">
        <v>5.3784722222222222E-4</v>
      </c>
      <c r="R53" s="404"/>
      <c r="S53" s="403">
        <v>4.2858796296296292E-4</v>
      </c>
      <c r="T53" s="404"/>
      <c r="U53" s="403">
        <v>4.9004629629629637E-4</v>
      </c>
      <c r="V53" s="404"/>
      <c r="W53" s="403" t="s">
        <v>36</v>
      </c>
      <c r="X53" s="404"/>
      <c r="Y53" s="403" t="s">
        <v>36</v>
      </c>
      <c r="Z53" s="404"/>
      <c r="AA53" s="378" t="s">
        <v>36</v>
      </c>
      <c r="AB53" s="379"/>
      <c r="AC53" s="378" t="s">
        <v>36</v>
      </c>
      <c r="AD53" s="379"/>
      <c r="AE53" s="7">
        <f t="shared" ref="AE53" si="391">IF(ISTEXT(G54),0,($AF$1+1-AE55-(COUNTIF($AE55:$AP55,AE55)-1)/2))</f>
        <v>0</v>
      </c>
      <c r="AF53" s="7">
        <f t="shared" ref="AF53" si="392">IF(ISTEXT(I54),0,($AF$1+1-AF55-(COUNTIF($AE55:$AP55,AF55)-1)/2))</f>
        <v>0</v>
      </c>
      <c r="AG53" s="7">
        <f t="shared" ref="AG53" si="393">IF(ISTEXT(K54),0,($AF$1+1-AG55-(COUNTIF($AE55:$AP55,AG55)-1)/2))</f>
        <v>4</v>
      </c>
      <c r="AH53" s="7">
        <f t="shared" ref="AH53" si="394">IF(ISTEXT(M54),0,($AF$1+1-AH55-(COUNTIF($AE55:$AP55,AH55)-1)/2))</f>
        <v>7</v>
      </c>
      <c r="AI53" s="7">
        <f t="shared" ref="AI53" si="395">IF(ISTEXT(O54),0,($AF$1+1-AI55-(COUNTIF($AE55:$AP55,AI55)-1)/2))</f>
        <v>5</v>
      </c>
      <c r="AJ53" s="7">
        <f t="shared" ref="AJ53" si="396">IF(ISTEXT(Q54),0,($AF$1+1-AJ55-(COUNTIF($AE55:$AP55,AJ55)-1)/2))</f>
        <v>6</v>
      </c>
      <c r="AK53" s="7">
        <f t="shared" ref="AK53" si="397">IF(ISTEXT(S54),0,($AF$1+1-AK55-(COUNTIF($AE55:$AP55,AK55)-1)/2))</f>
        <v>0</v>
      </c>
      <c r="AL53" s="7">
        <f t="shared" ref="AL53" si="398">IF(ISTEXT(U54),0,($AF$1+1-AL55-(COUNTIF($AE55:$AP55,AL55)-1)/2))</f>
        <v>8</v>
      </c>
      <c r="AM53" s="7">
        <f t="shared" ref="AM53" si="399">IF(ISTEXT(W54),0,($AF$1+1-AM55-(COUNTIF($AE55:$AP55,AM55)-1)/2))</f>
        <v>0</v>
      </c>
      <c r="AN53" s="7">
        <f t="shared" ref="AN53" si="400">IF(ISTEXT(Y54),0,($AF$1+1-AN55-(COUNTIF($AE55:$AP55,AN55)-1)/2))</f>
        <v>0</v>
      </c>
      <c r="AO53" s="7">
        <f t="shared" ref="AO53" si="401">IF(ISTEXT(AA54),0,($AF$1+1-AO55-(COUNTIF($AE55:$AP55,AO55)-1)/2))</f>
        <v>0</v>
      </c>
      <c r="AP53" s="7">
        <f t="shared" ref="AP53" si="402">IF(ISTEXT(AC54),0,($AF$1+1-AP55-(COUNTIF($AE55:$AP55,AP55)-1)/2))</f>
        <v>0</v>
      </c>
      <c r="AQ53" s="306"/>
      <c r="AR53" s="47"/>
      <c r="AS53" s="230"/>
      <c r="AT53" s="230"/>
      <c r="AU53" s="230"/>
      <c r="AV53" s="230"/>
      <c r="AW53" s="230"/>
      <c r="AX53" s="230"/>
      <c r="AY53" s="230"/>
      <c r="AZ53" s="230"/>
      <c r="BA53" s="230"/>
      <c r="BB53" s="230"/>
    </row>
    <row r="54" spans="2:54" s="32" customFormat="1" ht="9.9499999999999993" hidden="1" customHeight="1" x14ac:dyDescent="0.2">
      <c r="B54" s="284"/>
      <c r="C54" s="405" t="s">
        <v>9</v>
      </c>
      <c r="D54" s="406"/>
      <c r="E54" s="134"/>
      <c r="F54" s="154"/>
      <c r="G54" s="409" t="str">
        <f>IF(G53&lt;$E53,"ST",G53)</f>
        <v>ST</v>
      </c>
      <c r="H54" s="410"/>
      <c r="I54" s="410" t="str">
        <f>IF(I53&lt;$E53,"ST",I53)</f>
        <v>ST</v>
      </c>
      <c r="J54" s="410"/>
      <c r="K54" s="409">
        <f>IF(K53&lt;$E53,"ST",K53)</f>
        <v>5.8402777777777782E-4</v>
      </c>
      <c r="L54" s="410"/>
      <c r="M54" s="410">
        <f>IF(M53&lt;$E53,"ST",M53)</f>
        <v>5.2222222222222221E-4</v>
      </c>
      <c r="N54" s="410"/>
      <c r="O54" s="410">
        <f>IF(O53&lt;$E53,"ST",O53)</f>
        <v>5.5011574074074077E-4</v>
      </c>
      <c r="P54" s="410"/>
      <c r="Q54" s="410">
        <f>IF(Q53&lt;$E53,"ST",Q53)</f>
        <v>5.3784722222222222E-4</v>
      </c>
      <c r="R54" s="410"/>
      <c r="S54" s="409" t="str">
        <f>IF(S53&lt;$E53,"ST",S53)</f>
        <v>ST</v>
      </c>
      <c r="T54" s="410"/>
      <c r="U54" s="402">
        <f>IF(U53&lt;$E53,"ST",U53)</f>
        <v>4.9004629629629637E-4</v>
      </c>
      <c r="V54" s="402"/>
      <c r="W54" s="381" t="str">
        <f>IF(W53&lt;$E53,"ST",W53)</f>
        <v>t</v>
      </c>
      <c r="X54" s="402"/>
      <c r="Y54" s="402" t="str">
        <f>IF(Y53&lt;$E53,"ST",Y53)</f>
        <v>t</v>
      </c>
      <c r="Z54" s="402"/>
      <c r="AA54" s="380" t="str">
        <f t="shared" ref="AA54" si="403">IF(AA53&lt;$E53,"ST",AA53)</f>
        <v>t</v>
      </c>
      <c r="AB54" s="381"/>
      <c r="AC54" s="380" t="str">
        <f t="shared" ref="AC54" si="404">IF(AC53&lt;$E53,"ST",AC53)</f>
        <v>t</v>
      </c>
      <c r="AD54" s="381"/>
      <c r="AE54" s="7"/>
      <c r="AF54" s="7"/>
      <c r="AG54" s="7"/>
      <c r="AH54" s="7"/>
      <c r="AI54" s="7"/>
      <c r="AJ54" s="7"/>
      <c r="AK54" s="7"/>
      <c r="AL54" s="7"/>
      <c r="AM54" s="7"/>
      <c r="AN54" s="7"/>
      <c r="AO54" s="7"/>
      <c r="AP54" s="7"/>
      <c r="AQ54" s="307"/>
      <c r="AR54" s="232"/>
      <c r="AS54" s="232"/>
      <c r="AT54" s="232"/>
      <c r="AU54" s="232"/>
      <c r="AV54" s="232"/>
      <c r="AW54" s="232"/>
      <c r="AX54" s="232"/>
      <c r="AY54" s="232"/>
      <c r="AZ54" s="232"/>
      <c r="BA54" s="232"/>
      <c r="BB54" s="232"/>
    </row>
    <row r="55" spans="2:54" s="43" customFormat="1" ht="17.25" customHeight="1" x14ac:dyDescent="0.2">
      <c r="B55" s="285"/>
      <c r="C55" s="407"/>
      <c r="D55" s="408"/>
      <c r="E55" s="135"/>
      <c r="F55" s="154" t="s">
        <v>7</v>
      </c>
      <c r="G55" s="52" t="str">
        <f>AE55</f>
        <v>X</v>
      </c>
      <c r="H55" s="53">
        <f>H52+AE53</f>
        <v>78</v>
      </c>
      <c r="I55" s="53" t="str">
        <f>AF55</f>
        <v>X</v>
      </c>
      <c r="J55" s="53">
        <f>J52+AF53</f>
        <v>69</v>
      </c>
      <c r="K55" s="52">
        <f>AG55</f>
        <v>5</v>
      </c>
      <c r="L55" s="53">
        <f>L52+AG53</f>
        <v>76</v>
      </c>
      <c r="M55" s="53">
        <f>AH55</f>
        <v>2</v>
      </c>
      <c r="N55" s="53">
        <f>N52+AH53</f>
        <v>34</v>
      </c>
      <c r="O55" s="53">
        <f>AI55</f>
        <v>4</v>
      </c>
      <c r="P55" s="53">
        <f>P52+AI53</f>
        <v>68</v>
      </c>
      <c r="Q55" s="53">
        <f>AJ55</f>
        <v>3</v>
      </c>
      <c r="R55" s="53">
        <f>R52+AJ53</f>
        <v>65</v>
      </c>
      <c r="S55" s="52" t="str">
        <f>AK55</f>
        <v>X</v>
      </c>
      <c r="T55" s="53">
        <f>T52+AK53</f>
        <v>61</v>
      </c>
      <c r="U55" s="53">
        <f>AL55</f>
        <v>1</v>
      </c>
      <c r="V55" s="8">
        <f>V52+AL53</f>
        <v>52</v>
      </c>
      <c r="W55" s="52" t="str">
        <f>AM55</f>
        <v>X</v>
      </c>
      <c r="X55" s="8">
        <f>X52+AM53</f>
        <v>0</v>
      </c>
      <c r="Y55" s="53" t="str">
        <f>AN55</f>
        <v>X</v>
      </c>
      <c r="Z55" s="8">
        <f>Z52+AN53</f>
        <v>0</v>
      </c>
      <c r="AA55" s="52" t="str">
        <f t="shared" ref="AA55" si="405">AO55</f>
        <v>X</v>
      </c>
      <c r="AB55" s="8">
        <f>AB52+AO53</f>
        <v>0</v>
      </c>
      <c r="AC55" s="53" t="str">
        <f t="shared" ref="AC55" si="406">AP55</f>
        <v>X</v>
      </c>
      <c r="AD55" s="8">
        <f>AD52+AP53</f>
        <v>0</v>
      </c>
      <c r="AE55" s="7" t="str">
        <f t="shared" ref="AE55" si="407">IF(ISTEXT(G54),"X",RANK(G54,$G54:$AC54,1))</f>
        <v>X</v>
      </c>
      <c r="AF55" s="7" t="str">
        <f t="shared" ref="AF55" si="408">IF(ISTEXT(I54),"X",RANK(I54,$G54:$AC54,1))</f>
        <v>X</v>
      </c>
      <c r="AG55" s="7">
        <f t="shared" ref="AG55" si="409">IF(ISTEXT(K54),"X",RANK(K54,$G54:$AC54,1))</f>
        <v>5</v>
      </c>
      <c r="AH55" s="7">
        <f t="shared" ref="AH55" si="410">IF(ISTEXT(M54),"X",RANK(M54,$G54:$AC54,1))</f>
        <v>2</v>
      </c>
      <c r="AI55" s="7">
        <f t="shared" ref="AI55" si="411">IF(ISTEXT(O54),"X",RANK(O54,$G54:$AC54,1))</f>
        <v>4</v>
      </c>
      <c r="AJ55" s="7">
        <f t="shared" ref="AJ55" si="412">IF(ISTEXT(Q54),"X",RANK(Q54,$G54:$AC54,1))</f>
        <v>3</v>
      </c>
      <c r="AK55" s="7" t="str">
        <f t="shared" ref="AK55" si="413">IF(ISTEXT(S54),"X",RANK(S54,$G54:$AC54,1))</f>
        <v>X</v>
      </c>
      <c r="AL55" s="7">
        <f t="shared" ref="AL55" si="414">IF(ISTEXT(U54),"X",RANK(U54,$G54:$AC54,1))</f>
        <v>1</v>
      </c>
      <c r="AM55" s="7" t="str">
        <f t="shared" ref="AM55" si="415">IF(ISTEXT(W54),"X",RANK(W54,$G54:$AC54,1))</f>
        <v>X</v>
      </c>
      <c r="AN55" s="7" t="str">
        <f t="shared" ref="AN55" si="416">IF(ISTEXT(Y54),"X",RANK(Y54,$G54:$AC54,1))</f>
        <v>X</v>
      </c>
      <c r="AO55" s="7" t="str">
        <f t="shared" ref="AO55" si="417">IF(ISTEXT(AA54),"X",RANK(AA54,$G54:$AC54,1))</f>
        <v>X</v>
      </c>
      <c r="AP55" s="7" t="str">
        <f t="shared" ref="AP55" si="418">IF(ISTEXT(AC54),"X",RANK(AC54,$G54:$AC54,1))</f>
        <v>X</v>
      </c>
      <c r="AQ55" s="308"/>
      <c r="AR55" s="13"/>
      <c r="AS55" s="13"/>
      <c r="AT55" s="13"/>
      <c r="AU55" s="13"/>
      <c r="AV55" s="13"/>
      <c r="AW55" s="13"/>
      <c r="AX55" s="13"/>
      <c r="AY55" s="13"/>
      <c r="AZ55" s="13"/>
      <c r="BA55" s="13"/>
      <c r="BB55" s="13"/>
    </row>
    <row r="56" spans="2:54" s="41" customFormat="1" ht="17.25" customHeight="1" x14ac:dyDescent="0.2">
      <c r="B56" s="283">
        <f>(B53+1)</f>
        <v>18</v>
      </c>
      <c r="C56" s="150" t="s">
        <v>49</v>
      </c>
      <c r="D56" s="151" t="s">
        <v>51</v>
      </c>
      <c r="E56" s="152">
        <v>1.9791666666666668E-3</v>
      </c>
      <c r="F56" s="153" t="s">
        <v>0</v>
      </c>
      <c r="G56" s="403" t="s">
        <v>226</v>
      </c>
      <c r="H56" s="404"/>
      <c r="I56" s="403">
        <v>2.1043981481481482E-3</v>
      </c>
      <c r="J56" s="404"/>
      <c r="K56" s="403">
        <v>1.9688657407407411E-3</v>
      </c>
      <c r="L56" s="404"/>
      <c r="M56" s="403" t="s">
        <v>226</v>
      </c>
      <c r="N56" s="404"/>
      <c r="O56" s="403">
        <v>2.2208333333333333E-3</v>
      </c>
      <c r="P56" s="404"/>
      <c r="Q56" s="403">
        <v>2.2120370370370371E-3</v>
      </c>
      <c r="R56" s="404"/>
      <c r="S56" s="403">
        <v>2.0586805555555558E-3</v>
      </c>
      <c r="T56" s="404"/>
      <c r="U56" s="403">
        <v>2.1481481481481482E-3</v>
      </c>
      <c r="V56" s="404"/>
      <c r="W56" s="403" t="s">
        <v>36</v>
      </c>
      <c r="X56" s="404"/>
      <c r="Y56" s="403" t="s">
        <v>36</v>
      </c>
      <c r="Z56" s="404"/>
      <c r="AA56" s="378" t="s">
        <v>36</v>
      </c>
      <c r="AB56" s="379"/>
      <c r="AC56" s="378" t="s">
        <v>36</v>
      </c>
      <c r="AD56" s="379"/>
      <c r="AE56" s="7">
        <f t="shared" ref="AE56" si="419">IF(ISTEXT(G57),0,($AF$1+1-AE58-(COUNTIF($AE58:$AP58,AE58)-1)/2))</f>
        <v>0</v>
      </c>
      <c r="AF56" s="7">
        <f t="shared" ref="AF56" si="420">IF(ISTEXT(I57),0,($AF$1+1-AF58-(COUNTIF($AE58:$AP58,AF58)-1)/2))</f>
        <v>7</v>
      </c>
      <c r="AG56" s="7">
        <f t="shared" ref="AG56" si="421">IF(ISTEXT(K57),0,($AF$1+1-AG58-(COUNTIF($AE58:$AP58,AG58)-1)/2))</f>
        <v>0</v>
      </c>
      <c r="AH56" s="7">
        <f t="shared" ref="AH56" si="422">IF(ISTEXT(M57),0,($AF$1+1-AH58-(COUNTIF($AE58:$AP58,AH58)-1)/2))</f>
        <v>0</v>
      </c>
      <c r="AI56" s="7">
        <f t="shared" ref="AI56" si="423">IF(ISTEXT(O57),0,($AF$1+1-AI58-(COUNTIF($AE58:$AP58,AI58)-1)/2))</f>
        <v>4</v>
      </c>
      <c r="AJ56" s="7">
        <f t="shared" ref="AJ56" si="424">IF(ISTEXT(Q57),0,($AF$1+1-AJ58-(COUNTIF($AE58:$AP58,AJ58)-1)/2))</f>
        <v>5</v>
      </c>
      <c r="AK56" s="7">
        <f t="shared" ref="AK56" si="425">IF(ISTEXT(S57),0,($AF$1+1-AK58-(COUNTIF($AE58:$AP58,AK58)-1)/2))</f>
        <v>8</v>
      </c>
      <c r="AL56" s="7">
        <f t="shared" ref="AL56" si="426">IF(ISTEXT(U57),0,($AF$1+1-AL58-(COUNTIF($AE58:$AP58,AL58)-1)/2))</f>
        <v>6</v>
      </c>
      <c r="AM56" s="7">
        <f t="shared" ref="AM56" si="427">IF(ISTEXT(W57),0,($AF$1+1-AM58-(COUNTIF($AE58:$AP58,AM58)-1)/2))</f>
        <v>0</v>
      </c>
      <c r="AN56" s="7">
        <f t="shared" ref="AN56" si="428">IF(ISTEXT(Y57),0,($AF$1+1-AN58-(COUNTIF($AE58:$AP58,AN58)-1)/2))</f>
        <v>0</v>
      </c>
      <c r="AO56" s="7">
        <f t="shared" ref="AO56" si="429">IF(ISTEXT(AA57),0,($AF$1+1-AO58-(COUNTIF($AE58:$AP58,AO58)-1)/2))</f>
        <v>0</v>
      </c>
      <c r="AP56" s="7">
        <f t="shared" ref="AP56" si="430">IF(ISTEXT(AC57),0,($AF$1+1-AP58-(COUNTIF($AE58:$AP58,AP58)-1)/2))</f>
        <v>0</v>
      </c>
      <c r="AQ56" s="306" t="s">
        <v>290</v>
      </c>
      <c r="AR56" s="47"/>
      <c r="AS56" s="230"/>
      <c r="AT56" s="230"/>
      <c r="AU56" s="230"/>
      <c r="AV56" s="230"/>
      <c r="AW56" s="230"/>
      <c r="AX56" s="230"/>
      <c r="AY56" s="230"/>
      <c r="AZ56" s="230"/>
      <c r="BA56" s="230"/>
      <c r="BB56" s="230"/>
    </row>
    <row r="57" spans="2:54" s="32" customFormat="1" ht="9.9499999999999993" hidden="1" customHeight="1" x14ac:dyDescent="0.2">
      <c r="B57" s="284"/>
      <c r="C57" s="405" t="s">
        <v>8</v>
      </c>
      <c r="D57" s="406"/>
      <c r="E57" s="134"/>
      <c r="F57" s="154"/>
      <c r="G57" s="409" t="str">
        <f>IF(G56&lt;$E56,"ST",G56)</f>
        <v>DQ</v>
      </c>
      <c r="H57" s="410"/>
      <c r="I57" s="410">
        <f>IF(I56&lt;$E56,"ST",I56)</f>
        <v>2.1043981481481482E-3</v>
      </c>
      <c r="J57" s="410"/>
      <c r="K57" s="409" t="str">
        <f>IF(K56&lt;$E56,"ST",K56)</f>
        <v>ST</v>
      </c>
      <c r="L57" s="410"/>
      <c r="M57" s="410" t="str">
        <f>IF(M56&lt;$E56,"ST",M56)</f>
        <v>DQ</v>
      </c>
      <c r="N57" s="410"/>
      <c r="O57" s="410">
        <f>IF(O56&lt;$E56,"ST",O56)</f>
        <v>2.2208333333333333E-3</v>
      </c>
      <c r="P57" s="410"/>
      <c r="Q57" s="410">
        <f>IF(Q56&lt;$E56,"ST",Q56)</f>
        <v>2.2120370370370371E-3</v>
      </c>
      <c r="R57" s="410"/>
      <c r="S57" s="409">
        <f>IF(S56&lt;$E56,"ST",S56)</f>
        <v>2.0586805555555558E-3</v>
      </c>
      <c r="T57" s="410"/>
      <c r="U57" s="402">
        <f>IF(U56&lt;$E56,"ST",U56)</f>
        <v>2.1481481481481482E-3</v>
      </c>
      <c r="V57" s="402"/>
      <c r="W57" s="381" t="str">
        <f>IF(W56&lt;$E56,"ST",W56)</f>
        <v>t</v>
      </c>
      <c r="X57" s="402"/>
      <c r="Y57" s="402" t="str">
        <f>IF(Y56&lt;$E56,"ST",Y56)</f>
        <v>t</v>
      </c>
      <c r="Z57" s="402"/>
      <c r="AA57" s="380" t="str">
        <f t="shared" ref="AA57" si="431">IF(AA56&lt;$E56,"ST",AA56)</f>
        <v>t</v>
      </c>
      <c r="AB57" s="381"/>
      <c r="AC57" s="380" t="str">
        <f t="shared" ref="AC57" si="432">IF(AC56&lt;$E56,"ST",AC56)</f>
        <v>t</v>
      </c>
      <c r="AD57" s="381"/>
      <c r="AE57" s="7"/>
      <c r="AF57" s="7"/>
      <c r="AG57" s="7"/>
      <c r="AH57" s="7"/>
      <c r="AI57" s="7"/>
      <c r="AJ57" s="7"/>
      <c r="AK57" s="7"/>
      <c r="AL57" s="7"/>
      <c r="AM57" s="7"/>
      <c r="AN57" s="7"/>
      <c r="AO57" s="7"/>
      <c r="AP57" s="7"/>
      <c r="AQ57" s="307"/>
      <c r="AR57" s="232"/>
      <c r="AS57" s="232"/>
      <c r="AT57" s="232"/>
      <c r="AU57" s="232"/>
      <c r="AV57" s="232"/>
      <c r="AW57" s="232"/>
      <c r="AX57" s="232"/>
      <c r="AY57" s="232"/>
      <c r="AZ57" s="232"/>
      <c r="BA57" s="232"/>
      <c r="BB57" s="232"/>
    </row>
    <row r="58" spans="2:54" s="43" customFormat="1" ht="17.25" customHeight="1" x14ac:dyDescent="0.2">
      <c r="B58" s="285"/>
      <c r="C58" s="407"/>
      <c r="D58" s="408"/>
      <c r="E58" s="135"/>
      <c r="F58" s="154" t="s">
        <v>7</v>
      </c>
      <c r="G58" s="52" t="str">
        <f>AE58</f>
        <v>X</v>
      </c>
      <c r="H58" s="53">
        <f>H55+AE56</f>
        <v>78</v>
      </c>
      <c r="I58" s="53">
        <f>AF58</f>
        <v>2</v>
      </c>
      <c r="J58" s="53">
        <f>J55+AF56</f>
        <v>76</v>
      </c>
      <c r="K58" s="52" t="str">
        <f>AG58</f>
        <v>X</v>
      </c>
      <c r="L58" s="53">
        <f>L55+AG56</f>
        <v>76</v>
      </c>
      <c r="M58" s="53" t="str">
        <f>AH58</f>
        <v>X</v>
      </c>
      <c r="N58" s="53">
        <f>N55+AH56</f>
        <v>34</v>
      </c>
      <c r="O58" s="53">
        <f>AI58</f>
        <v>5</v>
      </c>
      <c r="P58" s="53">
        <f>P55+AI56</f>
        <v>72</v>
      </c>
      <c r="Q58" s="53">
        <f>AJ58</f>
        <v>4</v>
      </c>
      <c r="R58" s="53">
        <f>R55+AJ56</f>
        <v>70</v>
      </c>
      <c r="S58" s="52">
        <f>AK58</f>
        <v>1</v>
      </c>
      <c r="T58" s="53">
        <f>T55+AK56</f>
        <v>69</v>
      </c>
      <c r="U58" s="53">
        <f>AL58</f>
        <v>3</v>
      </c>
      <c r="V58" s="8">
        <f>V55+AL56</f>
        <v>58</v>
      </c>
      <c r="W58" s="52" t="str">
        <f>AM58</f>
        <v>X</v>
      </c>
      <c r="X58" s="8">
        <f>X55+AM56</f>
        <v>0</v>
      </c>
      <c r="Y58" s="53" t="str">
        <f>AN58</f>
        <v>X</v>
      </c>
      <c r="Z58" s="8">
        <f>Z55+AN56</f>
        <v>0</v>
      </c>
      <c r="AA58" s="52" t="str">
        <f t="shared" ref="AA58" si="433">AO58</f>
        <v>X</v>
      </c>
      <c r="AB58" s="8">
        <f>AB55+AO56</f>
        <v>0</v>
      </c>
      <c r="AC58" s="53" t="str">
        <f t="shared" ref="AC58" si="434">AP58</f>
        <v>X</v>
      </c>
      <c r="AD58" s="8">
        <f>AD55+AP56</f>
        <v>0</v>
      </c>
      <c r="AE58" s="7" t="str">
        <f t="shared" ref="AE58" si="435">IF(ISTEXT(G57),"X",RANK(G57,$G57:$AC57,1))</f>
        <v>X</v>
      </c>
      <c r="AF58" s="7">
        <f t="shared" ref="AF58" si="436">IF(ISTEXT(I57),"X",RANK(I57,$G57:$AC57,1))</f>
        <v>2</v>
      </c>
      <c r="AG58" s="7" t="str">
        <f t="shared" ref="AG58" si="437">IF(ISTEXT(K57),"X",RANK(K57,$G57:$AC57,1))</f>
        <v>X</v>
      </c>
      <c r="AH58" s="7" t="str">
        <f t="shared" ref="AH58" si="438">IF(ISTEXT(M57),"X",RANK(M57,$G57:$AC57,1))</f>
        <v>X</v>
      </c>
      <c r="AI58" s="7">
        <f t="shared" ref="AI58" si="439">IF(ISTEXT(O57),"X",RANK(O57,$G57:$AC57,1))</f>
        <v>5</v>
      </c>
      <c r="AJ58" s="7">
        <f t="shared" ref="AJ58" si="440">IF(ISTEXT(Q57),"X",RANK(Q57,$G57:$AC57,1))</f>
        <v>4</v>
      </c>
      <c r="AK58" s="7">
        <f t="shared" ref="AK58" si="441">IF(ISTEXT(S57),"X",RANK(S57,$G57:$AC57,1))</f>
        <v>1</v>
      </c>
      <c r="AL58" s="7">
        <f t="shared" ref="AL58" si="442">IF(ISTEXT(U57),"X",RANK(U57,$G57:$AC57,1))</f>
        <v>3</v>
      </c>
      <c r="AM58" s="7" t="str">
        <f t="shared" ref="AM58" si="443">IF(ISTEXT(W57),"X",RANK(W57,$G57:$AC57,1))</f>
        <v>X</v>
      </c>
      <c r="AN58" s="7" t="str">
        <f t="shared" ref="AN58" si="444">IF(ISTEXT(Y57),"X",RANK(Y57,$G57:$AC57,1))</f>
        <v>X</v>
      </c>
      <c r="AO58" s="7" t="str">
        <f t="shared" ref="AO58" si="445">IF(ISTEXT(AA57),"X",RANK(AA57,$G57:$AC57,1))</f>
        <v>X</v>
      </c>
      <c r="AP58" s="7" t="str">
        <f t="shared" ref="AP58" si="446">IF(ISTEXT(AC57),"X",RANK(AC57,$G57:$AC57,1))</f>
        <v>X</v>
      </c>
      <c r="AQ58" s="310"/>
      <c r="AR58" s="13"/>
      <c r="AS58" s="13"/>
      <c r="AT58" s="13"/>
      <c r="AU58" s="13"/>
      <c r="AV58" s="13"/>
      <c r="AW58" s="13"/>
      <c r="AX58" s="13"/>
      <c r="AY58" s="13"/>
      <c r="AZ58" s="13"/>
      <c r="BA58" s="13"/>
      <c r="BB58" s="13"/>
    </row>
    <row r="59" spans="2:54" s="41" customFormat="1" ht="17.25" customHeight="1" x14ac:dyDescent="0.2">
      <c r="B59" s="283">
        <f>(B56+1)</f>
        <v>19</v>
      </c>
      <c r="C59" s="150" t="s">
        <v>56</v>
      </c>
      <c r="D59" s="151" t="s">
        <v>3</v>
      </c>
      <c r="E59" s="152">
        <v>5.6134259259259256E-4</v>
      </c>
      <c r="F59" s="153" t="s">
        <v>0</v>
      </c>
      <c r="G59" s="403" t="s">
        <v>226</v>
      </c>
      <c r="H59" s="404"/>
      <c r="I59" s="403">
        <v>6.0208333333333338E-4</v>
      </c>
      <c r="J59" s="404"/>
      <c r="K59" s="403">
        <v>5.386574074074074E-4</v>
      </c>
      <c r="L59" s="404"/>
      <c r="M59" s="403">
        <v>5.8807870370370372E-4</v>
      </c>
      <c r="N59" s="404"/>
      <c r="O59" s="403">
        <v>7.0462962962962959E-4</v>
      </c>
      <c r="P59" s="404"/>
      <c r="Q59" s="403">
        <v>5.8090277777777773E-4</v>
      </c>
      <c r="R59" s="404"/>
      <c r="S59" s="403">
        <v>6.2476851851851853E-4</v>
      </c>
      <c r="T59" s="404"/>
      <c r="U59" s="403">
        <v>5.9641203703703701E-4</v>
      </c>
      <c r="V59" s="404"/>
      <c r="W59" s="403" t="s">
        <v>36</v>
      </c>
      <c r="X59" s="404"/>
      <c r="Y59" s="403" t="s">
        <v>36</v>
      </c>
      <c r="Z59" s="404"/>
      <c r="AA59" s="378" t="s">
        <v>36</v>
      </c>
      <c r="AB59" s="379"/>
      <c r="AC59" s="378" t="s">
        <v>36</v>
      </c>
      <c r="AD59" s="379"/>
      <c r="AE59" s="7">
        <f t="shared" ref="AE59" si="447">IF(ISTEXT(G60),0,($AF$1+1-AE61-(COUNTIF($AE61:$AP61,AE61)-1)/2))</f>
        <v>0</v>
      </c>
      <c r="AF59" s="7">
        <f t="shared" ref="AF59" si="448">IF(ISTEXT(I60),0,($AF$1+1-AF61-(COUNTIF($AE61:$AP61,AF61)-1)/2))</f>
        <v>5</v>
      </c>
      <c r="AG59" s="7">
        <f t="shared" ref="AG59" si="449">IF(ISTEXT(K60),0,($AF$1+1-AG61-(COUNTIF($AE61:$AP61,AG61)-1)/2))</f>
        <v>0</v>
      </c>
      <c r="AH59" s="7">
        <f t="shared" ref="AH59" si="450">IF(ISTEXT(M60),0,($AF$1+1-AH61-(COUNTIF($AE61:$AP61,AH61)-1)/2))</f>
        <v>7</v>
      </c>
      <c r="AI59" s="7">
        <f t="shared" ref="AI59" si="451">IF(ISTEXT(O60),0,($AF$1+1-AI61-(COUNTIF($AE61:$AP61,AI61)-1)/2))</f>
        <v>3</v>
      </c>
      <c r="AJ59" s="7">
        <f t="shared" ref="AJ59" si="452">IF(ISTEXT(Q60),0,($AF$1+1-AJ61-(COUNTIF($AE61:$AP61,AJ61)-1)/2))</f>
        <v>8</v>
      </c>
      <c r="AK59" s="7">
        <f t="shared" ref="AK59" si="453">IF(ISTEXT(S60),0,($AF$1+1-AK61-(COUNTIF($AE61:$AP61,AK61)-1)/2))</f>
        <v>4</v>
      </c>
      <c r="AL59" s="7">
        <f t="shared" ref="AL59" si="454">IF(ISTEXT(U60),0,($AF$1+1-AL61-(COUNTIF($AE61:$AP61,AL61)-1)/2))</f>
        <v>6</v>
      </c>
      <c r="AM59" s="7">
        <f t="shared" ref="AM59" si="455">IF(ISTEXT(W60),0,($AF$1+1-AM61-(COUNTIF($AE61:$AP61,AM61)-1)/2))</f>
        <v>0</v>
      </c>
      <c r="AN59" s="7">
        <f t="shared" ref="AN59" si="456">IF(ISTEXT(Y60),0,($AF$1+1-AN61-(COUNTIF($AE61:$AP61,AN61)-1)/2))</f>
        <v>0</v>
      </c>
      <c r="AO59" s="7">
        <f t="shared" ref="AO59" si="457">IF(ISTEXT(AA60),0,($AF$1+1-AO61-(COUNTIF($AE61:$AP61,AO61)-1)/2))</f>
        <v>0</v>
      </c>
      <c r="AP59" s="7">
        <f t="shared" ref="AP59" si="458">IF(ISTEXT(AC60),0,($AF$1+1-AP61-(COUNTIF($AE61:$AP61,AP61)-1)/2))</f>
        <v>0</v>
      </c>
      <c r="AQ59" s="306" t="s">
        <v>288</v>
      </c>
      <c r="AR59" s="47"/>
      <c r="AS59" s="230"/>
      <c r="AT59" s="230"/>
      <c r="AU59" s="230"/>
      <c r="AV59" s="230"/>
      <c r="AW59" s="230"/>
      <c r="AX59" s="230"/>
      <c r="AY59" s="230"/>
      <c r="AZ59" s="230"/>
      <c r="BA59" s="230"/>
      <c r="BB59" s="230"/>
    </row>
    <row r="60" spans="2:54" s="32" customFormat="1" ht="9.9499999999999993" hidden="1" customHeight="1" x14ac:dyDescent="0.2">
      <c r="B60" s="284"/>
      <c r="C60" s="405" t="s">
        <v>20</v>
      </c>
      <c r="D60" s="406"/>
      <c r="E60" s="134"/>
      <c r="F60" s="154"/>
      <c r="G60" s="409" t="str">
        <f>IF(G59&lt;$E59,"ST",G59)</f>
        <v>DQ</v>
      </c>
      <c r="H60" s="410"/>
      <c r="I60" s="410">
        <f>IF(I59&lt;$E59,"ST",I59)</f>
        <v>6.0208333333333338E-4</v>
      </c>
      <c r="J60" s="410"/>
      <c r="K60" s="409" t="str">
        <f>IF(K59&lt;$E59,"ST",K59)</f>
        <v>ST</v>
      </c>
      <c r="L60" s="410"/>
      <c r="M60" s="410">
        <f>IF(M59&lt;$E59,"ST",M59)</f>
        <v>5.8807870370370372E-4</v>
      </c>
      <c r="N60" s="410"/>
      <c r="O60" s="410">
        <f>IF(O59&lt;$E59,"ST",O59)</f>
        <v>7.0462962962962959E-4</v>
      </c>
      <c r="P60" s="410"/>
      <c r="Q60" s="410">
        <f>IF(Q59&lt;$E59,"ST",Q59)</f>
        <v>5.8090277777777773E-4</v>
      </c>
      <c r="R60" s="410"/>
      <c r="S60" s="409">
        <f>IF(S59&lt;$E59,"ST",S59)</f>
        <v>6.2476851851851853E-4</v>
      </c>
      <c r="T60" s="410"/>
      <c r="U60" s="402">
        <f>IF(U59&lt;$E59,"ST",U59)</f>
        <v>5.9641203703703701E-4</v>
      </c>
      <c r="V60" s="402"/>
      <c r="W60" s="381" t="str">
        <f>IF(W59&lt;$E59,"ST",W59)</f>
        <v>t</v>
      </c>
      <c r="X60" s="402"/>
      <c r="Y60" s="402" t="str">
        <f>IF(Y59&lt;$E59,"ST",Y59)</f>
        <v>t</v>
      </c>
      <c r="Z60" s="402"/>
      <c r="AA60" s="380" t="str">
        <f t="shared" ref="AA60" si="459">IF(AA59&lt;$E59,"ST",AA59)</f>
        <v>t</v>
      </c>
      <c r="AB60" s="381"/>
      <c r="AC60" s="380" t="str">
        <f t="shared" ref="AC60" si="460">IF(AC59&lt;$E59,"ST",AC59)</f>
        <v>t</v>
      </c>
      <c r="AD60" s="381"/>
      <c r="AE60" s="7"/>
      <c r="AF60" s="7"/>
      <c r="AG60" s="7"/>
      <c r="AH60" s="7"/>
      <c r="AI60" s="7"/>
      <c r="AJ60" s="7"/>
      <c r="AK60" s="7"/>
      <c r="AL60" s="7"/>
      <c r="AM60" s="7"/>
      <c r="AN60" s="7"/>
      <c r="AO60" s="7"/>
      <c r="AP60" s="7"/>
      <c r="AQ60" s="307"/>
      <c r="AR60" s="232"/>
      <c r="AS60" s="232"/>
      <c r="AT60" s="232"/>
      <c r="AU60" s="232"/>
      <c r="AV60" s="232"/>
      <c r="AW60" s="232"/>
      <c r="AX60" s="232"/>
      <c r="AY60" s="232"/>
      <c r="AZ60" s="232"/>
      <c r="BA60" s="232"/>
      <c r="BB60" s="232"/>
    </row>
    <row r="61" spans="2:54" s="43" customFormat="1" ht="17.25" customHeight="1" x14ac:dyDescent="0.2">
      <c r="B61" s="285"/>
      <c r="C61" s="407"/>
      <c r="D61" s="408"/>
      <c r="E61" s="135"/>
      <c r="F61" s="154" t="s">
        <v>7</v>
      </c>
      <c r="G61" s="52" t="str">
        <f>AE61</f>
        <v>X</v>
      </c>
      <c r="H61" s="53">
        <f>H58+AE59</f>
        <v>78</v>
      </c>
      <c r="I61" s="53">
        <f>AF61</f>
        <v>4</v>
      </c>
      <c r="J61" s="53">
        <f>J58+AF59</f>
        <v>81</v>
      </c>
      <c r="K61" s="52" t="str">
        <f>AG61</f>
        <v>X</v>
      </c>
      <c r="L61" s="53">
        <f>L58+AG59</f>
        <v>76</v>
      </c>
      <c r="M61" s="53">
        <f>AH61</f>
        <v>2</v>
      </c>
      <c r="N61" s="53">
        <f>N58+AH59</f>
        <v>41</v>
      </c>
      <c r="O61" s="53">
        <f>AI61</f>
        <v>6</v>
      </c>
      <c r="P61" s="53">
        <f>P58+AI59</f>
        <v>75</v>
      </c>
      <c r="Q61" s="53">
        <f>AJ61</f>
        <v>1</v>
      </c>
      <c r="R61" s="53">
        <f>R58+AJ59</f>
        <v>78</v>
      </c>
      <c r="S61" s="52">
        <f>AK61</f>
        <v>5</v>
      </c>
      <c r="T61" s="53">
        <f>T58+AK59</f>
        <v>73</v>
      </c>
      <c r="U61" s="53">
        <f>AL61</f>
        <v>3</v>
      </c>
      <c r="V61" s="8">
        <f>V58+AL59</f>
        <v>64</v>
      </c>
      <c r="W61" s="52" t="str">
        <f>AM61</f>
        <v>X</v>
      </c>
      <c r="X61" s="8">
        <f>X58+AM59</f>
        <v>0</v>
      </c>
      <c r="Y61" s="53" t="str">
        <f>AN61</f>
        <v>X</v>
      </c>
      <c r="Z61" s="8">
        <f>Z58+AN59</f>
        <v>0</v>
      </c>
      <c r="AA61" s="52" t="str">
        <f t="shared" ref="AA61" si="461">AO61</f>
        <v>X</v>
      </c>
      <c r="AB61" s="8">
        <f>AB58+AO59</f>
        <v>0</v>
      </c>
      <c r="AC61" s="53" t="str">
        <f t="shared" ref="AC61" si="462">AP61</f>
        <v>X</v>
      </c>
      <c r="AD61" s="8">
        <f>AD58+AP59</f>
        <v>0</v>
      </c>
      <c r="AE61" s="7" t="str">
        <f t="shared" ref="AE61" si="463">IF(ISTEXT(G60),"X",RANK(G60,$G60:$AC60,1))</f>
        <v>X</v>
      </c>
      <c r="AF61" s="7">
        <f t="shared" ref="AF61" si="464">IF(ISTEXT(I60),"X",RANK(I60,$G60:$AC60,1))</f>
        <v>4</v>
      </c>
      <c r="AG61" s="7" t="str">
        <f t="shared" ref="AG61" si="465">IF(ISTEXT(K60),"X",RANK(K60,$G60:$AC60,1))</f>
        <v>X</v>
      </c>
      <c r="AH61" s="7">
        <f t="shared" ref="AH61" si="466">IF(ISTEXT(M60),"X",RANK(M60,$G60:$AC60,1))</f>
        <v>2</v>
      </c>
      <c r="AI61" s="7">
        <f t="shared" ref="AI61" si="467">IF(ISTEXT(O60),"X",RANK(O60,$G60:$AC60,1))</f>
        <v>6</v>
      </c>
      <c r="AJ61" s="7">
        <f t="shared" ref="AJ61" si="468">IF(ISTEXT(Q60),"X",RANK(Q60,$G60:$AC60,1))</f>
        <v>1</v>
      </c>
      <c r="AK61" s="7">
        <f t="shared" ref="AK61" si="469">IF(ISTEXT(S60),"X",RANK(S60,$G60:$AC60,1))</f>
        <v>5</v>
      </c>
      <c r="AL61" s="7">
        <f t="shared" ref="AL61" si="470">IF(ISTEXT(U60),"X",RANK(U60,$G60:$AC60,1))</f>
        <v>3</v>
      </c>
      <c r="AM61" s="7" t="str">
        <f t="shared" ref="AM61" si="471">IF(ISTEXT(W60),"X",RANK(W60,$G60:$AC60,1))</f>
        <v>X</v>
      </c>
      <c r="AN61" s="7" t="str">
        <f t="shared" ref="AN61" si="472">IF(ISTEXT(Y60),"X",RANK(Y60,$G60:$AC60,1))</f>
        <v>X</v>
      </c>
      <c r="AO61" s="7" t="str">
        <f t="shared" ref="AO61" si="473">IF(ISTEXT(AA60),"X",RANK(AA60,$G60:$AC60,1))</f>
        <v>X</v>
      </c>
      <c r="AP61" s="7" t="str">
        <f t="shared" ref="AP61" si="474">IF(ISTEXT(AC60),"X",RANK(AC60,$G60:$AC60,1))</f>
        <v>X</v>
      </c>
      <c r="AQ61" s="310"/>
      <c r="AR61" s="13"/>
      <c r="AS61" s="13"/>
      <c r="AT61" s="13"/>
      <c r="AU61" s="13"/>
      <c r="AV61" s="13"/>
      <c r="AW61" s="13"/>
      <c r="AX61" s="13"/>
      <c r="AY61" s="13"/>
      <c r="AZ61" s="13"/>
      <c r="BA61" s="13"/>
      <c r="BB61" s="13"/>
    </row>
    <row r="62" spans="2:54" s="41" customFormat="1" ht="17.25" customHeight="1" x14ac:dyDescent="0.2">
      <c r="B62" s="283">
        <f>(B59+1)</f>
        <v>20</v>
      </c>
      <c r="C62" s="150" t="s">
        <v>60</v>
      </c>
      <c r="D62" s="151" t="s">
        <v>3</v>
      </c>
      <c r="E62" s="152">
        <v>5.6134259259259256E-4</v>
      </c>
      <c r="F62" s="153" t="s">
        <v>0</v>
      </c>
      <c r="G62" s="403">
        <v>6.0254629629629634E-4</v>
      </c>
      <c r="H62" s="404"/>
      <c r="I62" s="403">
        <v>5.5208333333333335E-4</v>
      </c>
      <c r="J62" s="404"/>
      <c r="K62" s="403">
        <v>6.7685185185185177E-4</v>
      </c>
      <c r="L62" s="404"/>
      <c r="M62" s="403">
        <v>5.4594907407407402E-4</v>
      </c>
      <c r="N62" s="404"/>
      <c r="O62" s="403">
        <v>7.1331018518518521E-4</v>
      </c>
      <c r="P62" s="404"/>
      <c r="Q62" s="403">
        <v>6.3437500000000006E-4</v>
      </c>
      <c r="R62" s="404"/>
      <c r="S62" s="403" t="s">
        <v>226</v>
      </c>
      <c r="T62" s="404"/>
      <c r="U62" s="403" t="s">
        <v>226</v>
      </c>
      <c r="V62" s="404"/>
      <c r="W62" s="403" t="s">
        <v>36</v>
      </c>
      <c r="X62" s="404"/>
      <c r="Y62" s="403" t="s">
        <v>36</v>
      </c>
      <c r="Z62" s="404"/>
      <c r="AA62" s="378" t="s">
        <v>36</v>
      </c>
      <c r="AB62" s="379"/>
      <c r="AC62" s="378" t="s">
        <v>36</v>
      </c>
      <c r="AD62" s="379"/>
      <c r="AE62" s="7">
        <f t="shared" ref="AE62" si="475">IF(ISTEXT(G63),0,($AF$1+1-AE64-(COUNTIF($AE64:$AP64,AE64)-1)/2))</f>
        <v>8</v>
      </c>
      <c r="AF62" s="7">
        <f t="shared" ref="AF62" si="476">IF(ISTEXT(I63),0,($AF$1+1-AF64-(COUNTIF($AE64:$AP64,AF64)-1)/2))</f>
        <v>0</v>
      </c>
      <c r="AG62" s="7">
        <f t="shared" ref="AG62" si="477">IF(ISTEXT(K63),0,($AF$1+1-AG64-(COUNTIF($AE64:$AP64,AG64)-1)/2))</f>
        <v>6</v>
      </c>
      <c r="AH62" s="7">
        <f t="shared" ref="AH62" si="478">IF(ISTEXT(M63),0,($AF$1+1-AH64-(COUNTIF($AE64:$AP64,AH64)-1)/2))</f>
        <v>0</v>
      </c>
      <c r="AI62" s="7">
        <f t="shared" ref="AI62" si="479">IF(ISTEXT(O63),0,($AF$1+1-AI64-(COUNTIF($AE64:$AP64,AI64)-1)/2))</f>
        <v>5</v>
      </c>
      <c r="AJ62" s="7">
        <f t="shared" ref="AJ62" si="480">IF(ISTEXT(Q63),0,($AF$1+1-AJ64-(COUNTIF($AE64:$AP64,AJ64)-1)/2))</f>
        <v>7</v>
      </c>
      <c r="AK62" s="7">
        <f t="shared" ref="AK62" si="481">IF(ISTEXT(S63),0,($AF$1+1-AK64-(COUNTIF($AE64:$AP64,AK64)-1)/2))</f>
        <v>0</v>
      </c>
      <c r="AL62" s="7">
        <f t="shared" ref="AL62" si="482">IF(ISTEXT(U63),0,($AF$1+1-AL64-(COUNTIF($AE64:$AP64,AL64)-1)/2))</f>
        <v>0</v>
      </c>
      <c r="AM62" s="7">
        <f t="shared" ref="AM62" si="483">IF(ISTEXT(W63),0,($AF$1+1-AM64-(COUNTIF($AE64:$AP64,AM64)-1)/2))</f>
        <v>0</v>
      </c>
      <c r="AN62" s="7">
        <f t="shared" ref="AN62" si="484">IF(ISTEXT(Y63),0,($AF$1+1-AN64-(COUNTIF($AE64:$AP64,AN64)-1)/2))</f>
        <v>0</v>
      </c>
      <c r="AO62" s="7">
        <f t="shared" ref="AO62" si="485">IF(ISTEXT(AA63),0,($AF$1+1-AO64-(COUNTIF($AE64:$AP64,AO64)-1)/2))</f>
        <v>0</v>
      </c>
      <c r="AP62" s="7">
        <f t="shared" ref="AP62" si="486">IF(ISTEXT(AC63),0,($AF$1+1-AP64-(COUNTIF($AE64:$AP64,AP64)-1)/2))</f>
        <v>0</v>
      </c>
      <c r="AQ62" s="306" t="s">
        <v>289</v>
      </c>
      <c r="AR62" s="47"/>
      <c r="AS62" s="230"/>
      <c r="AT62" s="230"/>
      <c r="AU62" s="230"/>
      <c r="AV62" s="230"/>
      <c r="AW62" s="230"/>
      <c r="AX62" s="230"/>
      <c r="AY62" s="230"/>
      <c r="AZ62" s="230"/>
      <c r="BA62" s="230"/>
      <c r="BB62" s="230"/>
    </row>
    <row r="63" spans="2:54" s="32" customFormat="1" ht="9.9499999999999993" hidden="1" customHeight="1" x14ac:dyDescent="0.2">
      <c r="B63" s="284"/>
      <c r="C63" s="405" t="s">
        <v>20</v>
      </c>
      <c r="D63" s="406"/>
      <c r="E63" s="134"/>
      <c r="F63" s="154"/>
      <c r="G63" s="409">
        <f>IF(G62&lt;$E62,"ST",G62)</f>
        <v>6.0254629629629634E-4</v>
      </c>
      <c r="H63" s="410"/>
      <c r="I63" s="410" t="str">
        <f>IF(I62&lt;$E62,"ST",I62)</f>
        <v>ST</v>
      </c>
      <c r="J63" s="410"/>
      <c r="K63" s="409">
        <f>IF(K62&lt;$E62,"ST",K62)</f>
        <v>6.7685185185185177E-4</v>
      </c>
      <c r="L63" s="410"/>
      <c r="M63" s="410" t="str">
        <f>IF(M62&lt;$E62,"ST",M62)</f>
        <v>ST</v>
      </c>
      <c r="N63" s="410"/>
      <c r="O63" s="410">
        <f>IF(O62&lt;$E62,"ST",O62)</f>
        <v>7.1331018518518521E-4</v>
      </c>
      <c r="P63" s="410"/>
      <c r="Q63" s="410">
        <f>IF(Q62&lt;$E62,"ST",Q62)</f>
        <v>6.3437500000000006E-4</v>
      </c>
      <c r="R63" s="410"/>
      <c r="S63" s="409" t="str">
        <f>IF(S62&lt;$E62,"ST",S62)</f>
        <v>DQ</v>
      </c>
      <c r="T63" s="410"/>
      <c r="U63" s="402" t="str">
        <f>IF(U62&lt;$E62,"ST",U62)</f>
        <v>DQ</v>
      </c>
      <c r="V63" s="402"/>
      <c r="W63" s="381" t="str">
        <f>IF(W62&lt;$E62,"ST",W62)</f>
        <v>t</v>
      </c>
      <c r="X63" s="402"/>
      <c r="Y63" s="402" t="str">
        <f>IF(Y62&lt;$E62,"ST",Y62)</f>
        <v>t</v>
      </c>
      <c r="Z63" s="402"/>
      <c r="AA63" s="380" t="str">
        <f t="shared" ref="AA63" si="487">IF(AA62&lt;$E62,"ST",AA62)</f>
        <v>t</v>
      </c>
      <c r="AB63" s="381"/>
      <c r="AC63" s="380" t="str">
        <f t="shared" ref="AC63" si="488">IF(AC62&lt;$E62,"ST",AC62)</f>
        <v>t</v>
      </c>
      <c r="AD63" s="381"/>
      <c r="AE63" s="7"/>
      <c r="AF63" s="7"/>
      <c r="AG63" s="7"/>
      <c r="AH63" s="7"/>
      <c r="AI63" s="7"/>
      <c r="AJ63" s="7"/>
      <c r="AK63" s="7"/>
      <c r="AL63" s="7"/>
      <c r="AM63" s="7"/>
      <c r="AN63" s="7"/>
      <c r="AO63" s="7"/>
      <c r="AP63" s="7"/>
      <c r="AQ63" s="307"/>
      <c r="AR63" s="232"/>
      <c r="AS63" s="232"/>
      <c r="AT63" s="232"/>
      <c r="AU63" s="232"/>
      <c r="AV63" s="232"/>
      <c r="AW63" s="232"/>
      <c r="AX63" s="232"/>
      <c r="AY63" s="232"/>
      <c r="AZ63" s="232"/>
      <c r="BA63" s="232"/>
      <c r="BB63" s="232"/>
    </row>
    <row r="64" spans="2:54" s="43" customFormat="1" ht="17.25" customHeight="1" thickBot="1" x14ac:dyDescent="0.25">
      <c r="B64" s="286"/>
      <c r="C64" s="411"/>
      <c r="D64" s="412"/>
      <c r="E64" s="145"/>
      <c r="F64" s="156" t="s">
        <v>7</v>
      </c>
      <c r="G64" s="146">
        <f>AE64</f>
        <v>1</v>
      </c>
      <c r="H64" s="148">
        <f>H61+AE62</f>
        <v>86</v>
      </c>
      <c r="I64" s="148" t="str">
        <f>AF64</f>
        <v>X</v>
      </c>
      <c r="J64" s="148">
        <f>J61+AF62</f>
        <v>81</v>
      </c>
      <c r="K64" s="146">
        <f>AG64</f>
        <v>3</v>
      </c>
      <c r="L64" s="148">
        <f>L61+AG62</f>
        <v>82</v>
      </c>
      <c r="M64" s="148" t="str">
        <f>AH64</f>
        <v>X</v>
      </c>
      <c r="N64" s="148">
        <f>N61+AH62</f>
        <v>41</v>
      </c>
      <c r="O64" s="148">
        <f>AI64</f>
        <v>4</v>
      </c>
      <c r="P64" s="148">
        <f>P61+AI62</f>
        <v>80</v>
      </c>
      <c r="Q64" s="148">
        <f>AJ64</f>
        <v>2</v>
      </c>
      <c r="R64" s="148">
        <f>R61+AJ62</f>
        <v>85</v>
      </c>
      <c r="S64" s="146" t="str">
        <f>AK64</f>
        <v>X</v>
      </c>
      <c r="T64" s="148">
        <f>T61+AK62</f>
        <v>73</v>
      </c>
      <c r="U64" s="148" t="str">
        <f>AL64</f>
        <v>X</v>
      </c>
      <c r="V64" s="147">
        <f>V61+AL62</f>
        <v>64</v>
      </c>
      <c r="W64" s="146" t="str">
        <f>AM64</f>
        <v>X</v>
      </c>
      <c r="X64" s="147">
        <f>X61+AM62</f>
        <v>0</v>
      </c>
      <c r="Y64" s="148" t="str">
        <f>AN64</f>
        <v>X</v>
      </c>
      <c r="Z64" s="147">
        <f>Z61+AN62</f>
        <v>0</v>
      </c>
      <c r="AA64" s="146" t="str">
        <f t="shared" ref="AA64" si="489">AO64</f>
        <v>X</v>
      </c>
      <c r="AB64" s="147">
        <f>AB61+AO62</f>
        <v>0</v>
      </c>
      <c r="AC64" s="148" t="str">
        <f t="shared" ref="AC64" si="490">AP64</f>
        <v>X</v>
      </c>
      <c r="AD64" s="147">
        <f>AD61+AP62</f>
        <v>0</v>
      </c>
      <c r="AE64" s="7">
        <f t="shared" ref="AE64" si="491">IF(ISTEXT(G63),"X",RANK(G63,$G63:$AC63,1))</f>
        <v>1</v>
      </c>
      <c r="AF64" s="7" t="str">
        <f t="shared" ref="AF64" si="492">IF(ISTEXT(I63),"X",RANK(I63,$G63:$AC63,1))</f>
        <v>X</v>
      </c>
      <c r="AG64" s="7">
        <f t="shared" ref="AG64" si="493">IF(ISTEXT(K63),"X",RANK(K63,$G63:$AC63,1))</f>
        <v>3</v>
      </c>
      <c r="AH64" s="7" t="str">
        <f t="shared" ref="AH64" si="494">IF(ISTEXT(M63),"X",RANK(M63,$G63:$AC63,1))</f>
        <v>X</v>
      </c>
      <c r="AI64" s="7">
        <f t="shared" ref="AI64" si="495">IF(ISTEXT(O63),"X",RANK(O63,$G63:$AC63,1))</f>
        <v>4</v>
      </c>
      <c r="AJ64" s="7">
        <f t="shared" ref="AJ64" si="496">IF(ISTEXT(Q63),"X",RANK(Q63,$G63:$AC63,1))</f>
        <v>2</v>
      </c>
      <c r="AK64" s="7" t="str">
        <f t="shared" ref="AK64" si="497">IF(ISTEXT(S63),"X",RANK(S63,$G63:$AC63,1))</f>
        <v>X</v>
      </c>
      <c r="AL64" s="7" t="str">
        <f t="shared" ref="AL64" si="498">IF(ISTEXT(U63),"X",RANK(U63,$G63:$AC63,1))</f>
        <v>X</v>
      </c>
      <c r="AM64" s="7" t="str">
        <f t="shared" ref="AM64" si="499">IF(ISTEXT(W63),"X",RANK(W63,$G63:$AC63,1))</f>
        <v>X</v>
      </c>
      <c r="AN64" s="7" t="str">
        <f t="shared" ref="AN64" si="500">IF(ISTEXT(Y63),"X",RANK(Y63,$G63:$AC63,1))</f>
        <v>X</v>
      </c>
      <c r="AO64" s="7" t="str">
        <f t="shared" ref="AO64" si="501">IF(ISTEXT(AA63),"X",RANK(AA63,$G63:$AC63,1))</f>
        <v>X</v>
      </c>
      <c r="AP64" s="7" t="str">
        <f t="shared" ref="AP64" si="502">IF(ISTEXT(AC63),"X",RANK(AC63,$G63:$AC63,1))</f>
        <v>X</v>
      </c>
      <c r="AQ64" s="308"/>
      <c r="AR64" s="13"/>
      <c r="AS64" s="13"/>
      <c r="AT64" s="13"/>
      <c r="AU64" s="13"/>
      <c r="AV64" s="13"/>
      <c r="AW64" s="13"/>
      <c r="AX64" s="13"/>
      <c r="AY64" s="13"/>
      <c r="AZ64" s="13"/>
      <c r="BA64" s="13"/>
      <c r="BB64" s="13"/>
    </row>
    <row r="65" spans="2:54" s="41" customFormat="1" ht="17.25" customHeight="1" thickTop="1" x14ac:dyDescent="0.2">
      <c r="B65" s="284">
        <f>(B62+1)</f>
        <v>21</v>
      </c>
      <c r="C65" s="157" t="s">
        <v>53</v>
      </c>
      <c r="D65" s="259" t="s">
        <v>3</v>
      </c>
      <c r="E65" s="134">
        <v>5.3819444444444444E-4</v>
      </c>
      <c r="F65" s="155" t="s">
        <v>0</v>
      </c>
      <c r="G65" s="403">
        <v>5.5775462962962951E-4</v>
      </c>
      <c r="H65" s="404"/>
      <c r="I65" s="403">
        <v>5.4942129629629633E-4</v>
      </c>
      <c r="J65" s="404"/>
      <c r="K65" s="403">
        <v>5.427083333333333E-4</v>
      </c>
      <c r="L65" s="404"/>
      <c r="M65" s="403">
        <v>5.7025462962962965E-4</v>
      </c>
      <c r="N65" s="404"/>
      <c r="O65" s="403">
        <v>5.3888888888888888E-4</v>
      </c>
      <c r="P65" s="404"/>
      <c r="Q65" s="403">
        <v>5.9317129629629629E-4</v>
      </c>
      <c r="R65" s="404"/>
      <c r="S65" s="403">
        <v>5.4143518518518527E-4</v>
      </c>
      <c r="T65" s="404"/>
      <c r="U65" s="403">
        <v>5.5636574074074074E-4</v>
      </c>
      <c r="V65" s="404"/>
      <c r="W65" s="403" t="s">
        <v>36</v>
      </c>
      <c r="X65" s="404"/>
      <c r="Y65" s="403" t="s">
        <v>36</v>
      </c>
      <c r="Z65" s="404"/>
      <c r="AA65" s="382" t="s">
        <v>36</v>
      </c>
      <c r="AB65" s="383"/>
      <c r="AC65" s="382" t="s">
        <v>36</v>
      </c>
      <c r="AD65" s="383"/>
      <c r="AE65" s="7">
        <f t="shared" ref="AE65" si="503">IF(ISTEXT(G66),0,($AF$1+1-AE67-(COUNTIF($AE67:$AP67,AE67)-1)/2))</f>
        <v>3</v>
      </c>
      <c r="AF65" s="7">
        <f t="shared" ref="AF65" si="504">IF(ISTEXT(I66),0,($AF$1+1-AF67-(COUNTIF($AE67:$AP67,AF67)-1)/2))</f>
        <v>5</v>
      </c>
      <c r="AG65" s="7">
        <f t="shared" ref="AG65" si="505">IF(ISTEXT(K66),0,($AF$1+1-AG67-(COUNTIF($AE67:$AP67,AG67)-1)/2))</f>
        <v>6</v>
      </c>
      <c r="AH65" s="7">
        <f t="shared" ref="AH65" si="506">IF(ISTEXT(M66),0,($AF$1+1-AH67-(COUNTIF($AE67:$AP67,AH67)-1)/2))</f>
        <v>2</v>
      </c>
      <c r="AI65" s="7">
        <f t="shared" ref="AI65" si="507">IF(ISTEXT(O66),0,($AF$1+1-AI67-(COUNTIF($AE67:$AP67,AI67)-1)/2))</f>
        <v>8</v>
      </c>
      <c r="AJ65" s="7">
        <f t="shared" ref="AJ65" si="508">IF(ISTEXT(Q66),0,($AF$1+1-AJ67-(COUNTIF($AE67:$AP67,AJ67)-1)/2))</f>
        <v>1</v>
      </c>
      <c r="AK65" s="7">
        <f t="shared" ref="AK65" si="509">IF(ISTEXT(S66),0,($AF$1+1-AK67-(COUNTIF($AE67:$AP67,AK67)-1)/2))</f>
        <v>7</v>
      </c>
      <c r="AL65" s="7">
        <f t="shared" ref="AL65" si="510">IF(ISTEXT(U66),0,($AF$1+1-AL67-(COUNTIF($AE67:$AP67,AL67)-1)/2))</f>
        <v>4</v>
      </c>
      <c r="AM65" s="7">
        <f t="shared" ref="AM65" si="511">IF(ISTEXT(W66),0,($AF$1+1-AM67-(COUNTIF($AE67:$AP67,AM67)-1)/2))</f>
        <v>0</v>
      </c>
      <c r="AN65" s="7">
        <f t="shared" ref="AN65" si="512">IF(ISTEXT(Y66),0,($AF$1+1-AN67-(COUNTIF($AE67:$AP67,AN67)-1)/2))</f>
        <v>0</v>
      </c>
      <c r="AO65" s="7">
        <f t="shared" ref="AO65" si="513">IF(ISTEXT(AA66),0,($AF$1+1-AO67-(COUNTIF($AE67:$AP67,AO67)-1)/2))</f>
        <v>0</v>
      </c>
      <c r="AP65" s="7">
        <f t="shared" ref="AP65" si="514">IF(ISTEXT(AC66),0,($AF$1+1-AP67-(COUNTIF($AE67:$AP67,AP67)-1)/2))</f>
        <v>0</v>
      </c>
      <c r="AQ65" s="309"/>
      <c r="AR65" s="47"/>
      <c r="AS65" s="230"/>
      <c r="AT65" s="230"/>
      <c r="AU65" s="230"/>
      <c r="AV65" s="230"/>
      <c r="AW65" s="230"/>
      <c r="AX65" s="230"/>
      <c r="AY65" s="230"/>
      <c r="AZ65" s="230"/>
      <c r="BA65" s="230"/>
      <c r="BB65" s="230"/>
    </row>
    <row r="66" spans="2:54" s="32" customFormat="1" ht="9.9499999999999993" hidden="1" customHeight="1" x14ac:dyDescent="0.2">
      <c r="B66" s="284"/>
      <c r="C66" s="405" t="s">
        <v>238</v>
      </c>
      <c r="D66" s="406"/>
      <c r="E66" s="134"/>
      <c r="F66" s="154"/>
      <c r="G66" s="409">
        <f>IF(G65&lt;$E65,"ST",G65)</f>
        <v>5.5775462962962951E-4</v>
      </c>
      <c r="H66" s="410"/>
      <c r="I66" s="410">
        <f>IF(I65&lt;$E65,"ST",I65)</f>
        <v>5.4942129629629633E-4</v>
      </c>
      <c r="J66" s="410"/>
      <c r="K66" s="409">
        <f>IF(K65&lt;$E65,"ST",K65)</f>
        <v>5.427083333333333E-4</v>
      </c>
      <c r="L66" s="410"/>
      <c r="M66" s="410">
        <f>IF(M65&lt;$E65,"ST",M65)</f>
        <v>5.7025462962962965E-4</v>
      </c>
      <c r="N66" s="410"/>
      <c r="O66" s="410">
        <f>IF(O65&lt;$E65,"ST",O65)</f>
        <v>5.3888888888888888E-4</v>
      </c>
      <c r="P66" s="410"/>
      <c r="Q66" s="410">
        <f>IF(Q65&lt;$E65,"ST",Q65)</f>
        <v>5.9317129629629629E-4</v>
      </c>
      <c r="R66" s="410"/>
      <c r="S66" s="409">
        <f>IF(S65&lt;$E65,"ST",S65)</f>
        <v>5.4143518518518527E-4</v>
      </c>
      <c r="T66" s="410"/>
      <c r="U66" s="402">
        <f>IF(U65&lt;$E65,"ST",U65)</f>
        <v>5.5636574074074074E-4</v>
      </c>
      <c r="V66" s="402"/>
      <c r="W66" s="381" t="str">
        <f>IF(W65&lt;$E65,"ST",W65)</f>
        <v>t</v>
      </c>
      <c r="X66" s="402"/>
      <c r="Y66" s="402" t="str">
        <f>IF(Y65&lt;$E65,"ST",Y65)</f>
        <v>t</v>
      </c>
      <c r="Z66" s="402"/>
      <c r="AA66" s="380" t="str">
        <f t="shared" ref="AA66" si="515">IF(AA65&lt;$E65,"ST",AA65)</f>
        <v>t</v>
      </c>
      <c r="AB66" s="381"/>
      <c r="AC66" s="380" t="str">
        <f t="shared" ref="AC66" si="516">IF(AC65&lt;$E65,"ST",AC65)</f>
        <v>t</v>
      </c>
      <c r="AD66" s="381"/>
      <c r="AE66" s="7"/>
      <c r="AF66" s="7"/>
      <c r="AG66" s="7"/>
      <c r="AH66" s="7"/>
      <c r="AI66" s="7"/>
      <c r="AJ66" s="7"/>
      <c r="AK66" s="7"/>
      <c r="AL66" s="7"/>
      <c r="AM66" s="7"/>
      <c r="AN66" s="7"/>
      <c r="AO66" s="7"/>
      <c r="AP66" s="7"/>
      <c r="AQ66" s="307"/>
      <c r="AR66" s="232"/>
      <c r="AS66" s="232"/>
      <c r="AT66" s="232"/>
      <c r="AU66" s="232"/>
      <c r="AV66" s="232"/>
      <c r="AW66" s="232"/>
      <c r="AX66" s="232"/>
      <c r="AY66" s="232"/>
      <c r="AZ66" s="232"/>
      <c r="BA66" s="232"/>
      <c r="BB66" s="232"/>
    </row>
    <row r="67" spans="2:54" s="43" customFormat="1" ht="17.25" customHeight="1" x14ac:dyDescent="0.2">
      <c r="B67" s="285"/>
      <c r="C67" s="407"/>
      <c r="D67" s="408"/>
      <c r="E67" s="135"/>
      <c r="F67" s="155" t="s">
        <v>7</v>
      </c>
      <c r="G67" s="52">
        <f>AE67</f>
        <v>6</v>
      </c>
      <c r="H67" s="53">
        <f>H64+AE65</f>
        <v>89</v>
      </c>
      <c r="I67" s="53">
        <f>AF67</f>
        <v>4</v>
      </c>
      <c r="J67" s="53">
        <f>J64+AF65</f>
        <v>86</v>
      </c>
      <c r="K67" s="52">
        <f>AG67</f>
        <v>3</v>
      </c>
      <c r="L67" s="53">
        <f>L64+AG65</f>
        <v>88</v>
      </c>
      <c r="M67" s="53">
        <f>AH67</f>
        <v>7</v>
      </c>
      <c r="N67" s="53">
        <f>N64+AH65</f>
        <v>43</v>
      </c>
      <c r="O67" s="53">
        <f>AI67</f>
        <v>1</v>
      </c>
      <c r="P67" s="53">
        <f>P64+AI65</f>
        <v>88</v>
      </c>
      <c r="Q67" s="53">
        <f>AJ67</f>
        <v>8</v>
      </c>
      <c r="R67" s="53">
        <f>R64+AJ65</f>
        <v>86</v>
      </c>
      <c r="S67" s="52">
        <f>AK67</f>
        <v>2</v>
      </c>
      <c r="T67" s="53">
        <f>T64+AK65</f>
        <v>80</v>
      </c>
      <c r="U67" s="53">
        <f>AL67</f>
        <v>5</v>
      </c>
      <c r="V67" s="8">
        <f>V64+AL65</f>
        <v>68</v>
      </c>
      <c r="W67" s="52" t="str">
        <f>AM67</f>
        <v>X</v>
      </c>
      <c r="X67" s="8">
        <f>X64+AM65</f>
        <v>0</v>
      </c>
      <c r="Y67" s="53" t="str">
        <f>AN67</f>
        <v>X</v>
      </c>
      <c r="Z67" s="8">
        <f>Z64+AN65</f>
        <v>0</v>
      </c>
      <c r="AA67" s="52" t="str">
        <f t="shared" ref="AA67" si="517">AO67</f>
        <v>X</v>
      </c>
      <c r="AB67" s="8">
        <f>AB64+AO65</f>
        <v>0</v>
      </c>
      <c r="AC67" s="53" t="str">
        <f t="shared" ref="AC67" si="518">AP67</f>
        <v>X</v>
      </c>
      <c r="AD67" s="8">
        <f>AD64+AP65</f>
        <v>0</v>
      </c>
      <c r="AE67" s="7">
        <f t="shared" ref="AE67" si="519">IF(ISTEXT(G66),"X",RANK(G66,$G66:$AC66,1))</f>
        <v>6</v>
      </c>
      <c r="AF67" s="7">
        <f t="shared" ref="AF67" si="520">IF(ISTEXT(I66),"X",RANK(I66,$G66:$AC66,1))</f>
        <v>4</v>
      </c>
      <c r="AG67" s="7">
        <f t="shared" ref="AG67" si="521">IF(ISTEXT(K66),"X",RANK(K66,$G66:$AC66,1))</f>
        <v>3</v>
      </c>
      <c r="AH67" s="7">
        <f t="shared" ref="AH67" si="522">IF(ISTEXT(M66),"X",RANK(M66,$G66:$AC66,1))</f>
        <v>7</v>
      </c>
      <c r="AI67" s="7">
        <f t="shared" ref="AI67" si="523">IF(ISTEXT(O66),"X",RANK(O66,$G66:$AC66,1))</f>
        <v>1</v>
      </c>
      <c r="AJ67" s="7">
        <f t="shared" ref="AJ67" si="524">IF(ISTEXT(Q66),"X",RANK(Q66,$G66:$AC66,1))</f>
        <v>8</v>
      </c>
      <c r="AK67" s="7">
        <f t="shared" ref="AK67" si="525">IF(ISTEXT(S66),"X",RANK(S66,$G66:$AC66,1))</f>
        <v>2</v>
      </c>
      <c r="AL67" s="7">
        <f t="shared" ref="AL67" si="526">IF(ISTEXT(U66),"X",RANK(U66,$G66:$AC66,1))</f>
        <v>5</v>
      </c>
      <c r="AM67" s="7" t="str">
        <f t="shared" ref="AM67" si="527">IF(ISTEXT(W66),"X",RANK(W66,$G66:$AC66,1))</f>
        <v>X</v>
      </c>
      <c r="AN67" s="7" t="str">
        <f t="shared" ref="AN67" si="528">IF(ISTEXT(Y66),"X",RANK(Y66,$G66:$AC66,1))</f>
        <v>X</v>
      </c>
      <c r="AO67" s="7" t="str">
        <f t="shared" ref="AO67" si="529">IF(ISTEXT(AA66),"X",RANK(AA66,$G66:$AC66,1))</f>
        <v>X</v>
      </c>
      <c r="AP67" s="7" t="str">
        <f t="shared" ref="AP67" si="530">IF(ISTEXT(AC66),"X",RANK(AC66,$G66:$AC66,1))</f>
        <v>X</v>
      </c>
      <c r="AQ67" s="308"/>
      <c r="AR67" s="13"/>
      <c r="AS67" s="13"/>
      <c r="AT67" s="13"/>
      <c r="AU67" s="13"/>
      <c r="AV67" s="13"/>
      <c r="AW67" s="13"/>
      <c r="AX67" s="13"/>
      <c r="AY67" s="13"/>
      <c r="AZ67" s="13"/>
      <c r="BA67" s="13"/>
      <c r="BB67" s="13"/>
    </row>
    <row r="68" spans="2:54" s="41" customFormat="1" ht="17.25" customHeight="1" x14ac:dyDescent="0.2">
      <c r="B68" s="283">
        <f>(B65+1)</f>
        <v>22</v>
      </c>
      <c r="C68" s="150" t="s">
        <v>57</v>
      </c>
      <c r="D68" s="151" t="s">
        <v>3</v>
      </c>
      <c r="E68" s="152">
        <v>5.0925925925925921E-4</v>
      </c>
      <c r="F68" s="153" t="s">
        <v>0</v>
      </c>
      <c r="G68" s="403">
        <v>6.2280092592592595E-4</v>
      </c>
      <c r="H68" s="404"/>
      <c r="I68" s="403">
        <v>5.0833333333333329E-4</v>
      </c>
      <c r="J68" s="404"/>
      <c r="K68" s="403">
        <v>5.7662037037037046E-4</v>
      </c>
      <c r="L68" s="404"/>
      <c r="M68" s="403">
        <v>5.4479166666666662E-4</v>
      </c>
      <c r="N68" s="404"/>
      <c r="O68" s="403">
        <v>5.8206018518518513E-4</v>
      </c>
      <c r="P68" s="404"/>
      <c r="Q68" s="403" t="s">
        <v>226</v>
      </c>
      <c r="R68" s="404"/>
      <c r="S68" s="403">
        <v>5.5219907407407409E-4</v>
      </c>
      <c r="T68" s="404"/>
      <c r="U68" s="403">
        <v>4.8159722222222224E-4</v>
      </c>
      <c r="V68" s="404"/>
      <c r="W68" s="403" t="s">
        <v>36</v>
      </c>
      <c r="X68" s="404"/>
      <c r="Y68" s="403" t="s">
        <v>36</v>
      </c>
      <c r="Z68" s="404"/>
      <c r="AA68" s="378" t="s">
        <v>36</v>
      </c>
      <c r="AB68" s="379"/>
      <c r="AC68" s="378" t="s">
        <v>36</v>
      </c>
      <c r="AD68" s="379"/>
      <c r="AE68" s="7">
        <f t="shared" ref="AE68" si="531">IF(ISTEXT(G69),0,($AF$1+1-AE70-(COUNTIF($AE70:$AP70,AE70)-1)/2))</f>
        <v>4</v>
      </c>
      <c r="AF68" s="7">
        <f t="shared" ref="AF68" si="532">IF(ISTEXT(I69),0,($AF$1+1-AF70-(COUNTIF($AE70:$AP70,AF70)-1)/2))</f>
        <v>0</v>
      </c>
      <c r="AG68" s="7">
        <f t="shared" ref="AG68" si="533">IF(ISTEXT(K69),0,($AF$1+1-AG70-(COUNTIF($AE70:$AP70,AG70)-1)/2))</f>
        <v>6</v>
      </c>
      <c r="AH68" s="7">
        <f t="shared" ref="AH68" si="534">IF(ISTEXT(M69),0,($AF$1+1-AH70-(COUNTIF($AE70:$AP70,AH70)-1)/2))</f>
        <v>8</v>
      </c>
      <c r="AI68" s="7">
        <f t="shared" ref="AI68" si="535">IF(ISTEXT(O69),0,($AF$1+1-AI70-(COUNTIF($AE70:$AP70,AI70)-1)/2))</f>
        <v>5</v>
      </c>
      <c r="AJ68" s="7">
        <f t="shared" ref="AJ68" si="536">IF(ISTEXT(Q69),0,($AF$1+1-AJ70-(COUNTIF($AE70:$AP70,AJ70)-1)/2))</f>
        <v>0</v>
      </c>
      <c r="AK68" s="7">
        <f t="shared" ref="AK68" si="537">IF(ISTEXT(S69),0,($AF$1+1-AK70-(COUNTIF($AE70:$AP70,AK70)-1)/2))</f>
        <v>7</v>
      </c>
      <c r="AL68" s="7">
        <f t="shared" ref="AL68" si="538">IF(ISTEXT(U69),0,($AF$1+1-AL70-(COUNTIF($AE70:$AP70,AL70)-1)/2))</f>
        <v>0</v>
      </c>
      <c r="AM68" s="7">
        <f t="shared" ref="AM68" si="539">IF(ISTEXT(W69),0,($AF$1+1-AM70-(COUNTIF($AE70:$AP70,AM70)-1)/2))</f>
        <v>0</v>
      </c>
      <c r="AN68" s="7">
        <f t="shared" ref="AN68" si="540">IF(ISTEXT(Y69),0,($AF$1+1-AN70-(COUNTIF($AE70:$AP70,AN70)-1)/2))</f>
        <v>0</v>
      </c>
      <c r="AO68" s="7">
        <f t="shared" ref="AO68" si="541">IF(ISTEXT(AA69),0,($AF$1+1-AO70-(COUNTIF($AE70:$AP70,AO70)-1)/2))</f>
        <v>0</v>
      </c>
      <c r="AP68" s="7">
        <f t="shared" ref="AP68" si="542">IF(ISTEXT(AC69),0,($AF$1+1-AP70-(COUNTIF($AE70:$AP70,AP70)-1)/2))</f>
        <v>0</v>
      </c>
      <c r="AQ68" s="306" t="s">
        <v>302</v>
      </c>
      <c r="AR68" s="47"/>
      <c r="AS68" s="230"/>
      <c r="AT68" s="230"/>
      <c r="AU68" s="230"/>
      <c r="AV68" s="230"/>
      <c r="AW68" s="230"/>
      <c r="AX68" s="230"/>
      <c r="AY68" s="230"/>
      <c r="AZ68" s="230"/>
      <c r="BA68" s="230"/>
      <c r="BB68" s="230"/>
    </row>
    <row r="69" spans="2:54" s="32" customFormat="1" ht="9.9499999999999993" hidden="1" customHeight="1" x14ac:dyDescent="0.2">
      <c r="B69" s="284"/>
      <c r="C69" s="405" t="s">
        <v>238</v>
      </c>
      <c r="D69" s="406"/>
      <c r="E69" s="134"/>
      <c r="F69" s="154"/>
      <c r="G69" s="409">
        <f>IF(G68&lt;$E68,"ST",G68)</f>
        <v>6.2280092592592595E-4</v>
      </c>
      <c r="H69" s="410"/>
      <c r="I69" s="410" t="str">
        <f>IF(I68&lt;$E68,"ST",I68)</f>
        <v>ST</v>
      </c>
      <c r="J69" s="410"/>
      <c r="K69" s="409">
        <f>IF(K68&lt;$E68,"ST",K68)</f>
        <v>5.7662037037037046E-4</v>
      </c>
      <c r="L69" s="410"/>
      <c r="M69" s="410">
        <f>IF(M68&lt;$E68,"ST",M68)</f>
        <v>5.4479166666666662E-4</v>
      </c>
      <c r="N69" s="410"/>
      <c r="O69" s="410">
        <f>IF(O68&lt;$E68,"ST",O68)</f>
        <v>5.8206018518518513E-4</v>
      </c>
      <c r="P69" s="410"/>
      <c r="Q69" s="410" t="str">
        <f>IF(Q68&lt;$E68,"ST",Q68)</f>
        <v>DQ</v>
      </c>
      <c r="R69" s="410"/>
      <c r="S69" s="409">
        <f>IF(S68&lt;$E68,"ST",S68)</f>
        <v>5.5219907407407409E-4</v>
      </c>
      <c r="T69" s="410"/>
      <c r="U69" s="402" t="str">
        <f>IF(U68&lt;$E68,"ST",U68)</f>
        <v>ST</v>
      </c>
      <c r="V69" s="402"/>
      <c r="W69" s="381" t="str">
        <f>IF(W68&lt;$E68,"ST",W68)</f>
        <v>t</v>
      </c>
      <c r="X69" s="402"/>
      <c r="Y69" s="402" t="str">
        <f>IF(Y68&lt;$E68,"ST",Y68)</f>
        <v>t</v>
      </c>
      <c r="Z69" s="402"/>
      <c r="AA69" s="380" t="str">
        <f t="shared" ref="AA69" si="543">IF(AA68&lt;$E68,"ST",AA68)</f>
        <v>t</v>
      </c>
      <c r="AB69" s="381"/>
      <c r="AC69" s="380" t="str">
        <f t="shared" ref="AC69" si="544">IF(AC68&lt;$E68,"ST",AC68)</f>
        <v>t</v>
      </c>
      <c r="AD69" s="381"/>
      <c r="AE69" s="7"/>
      <c r="AF69" s="7"/>
      <c r="AG69" s="7"/>
      <c r="AH69" s="7"/>
      <c r="AI69" s="7"/>
      <c r="AJ69" s="7"/>
      <c r="AK69" s="7"/>
      <c r="AL69" s="7"/>
      <c r="AM69" s="7"/>
      <c r="AN69" s="7"/>
      <c r="AO69" s="7"/>
      <c r="AP69" s="7"/>
      <c r="AQ69" s="307"/>
      <c r="AR69" s="232"/>
      <c r="AS69" s="232"/>
      <c r="AT69" s="232"/>
      <c r="AU69" s="232"/>
      <c r="AV69" s="232"/>
      <c r="AW69" s="232"/>
      <c r="AX69" s="232"/>
      <c r="AY69" s="232"/>
      <c r="AZ69" s="232"/>
      <c r="BA69" s="232"/>
      <c r="BB69" s="232"/>
    </row>
    <row r="70" spans="2:54" s="43" customFormat="1" ht="17.25" customHeight="1" x14ac:dyDescent="0.2">
      <c r="B70" s="285"/>
      <c r="C70" s="407"/>
      <c r="D70" s="408"/>
      <c r="E70" s="135"/>
      <c r="F70" s="155" t="s">
        <v>7</v>
      </c>
      <c r="G70" s="52">
        <f>AE70</f>
        <v>5</v>
      </c>
      <c r="H70" s="53">
        <f>H67+AE68</f>
        <v>93</v>
      </c>
      <c r="I70" s="53" t="str">
        <f>AF70</f>
        <v>X</v>
      </c>
      <c r="J70" s="53">
        <f>J67+AF68</f>
        <v>86</v>
      </c>
      <c r="K70" s="52">
        <f>AG70</f>
        <v>3</v>
      </c>
      <c r="L70" s="53">
        <f>L67+AG68</f>
        <v>94</v>
      </c>
      <c r="M70" s="53">
        <f>AH70</f>
        <v>1</v>
      </c>
      <c r="N70" s="53">
        <f>N67+AH68</f>
        <v>51</v>
      </c>
      <c r="O70" s="53">
        <f>AI70</f>
        <v>4</v>
      </c>
      <c r="P70" s="53">
        <f>P67+AI68</f>
        <v>93</v>
      </c>
      <c r="Q70" s="53" t="str">
        <f>AJ70</f>
        <v>X</v>
      </c>
      <c r="R70" s="53">
        <f>R67+AJ68</f>
        <v>86</v>
      </c>
      <c r="S70" s="52">
        <f>AK70</f>
        <v>2</v>
      </c>
      <c r="T70" s="53">
        <f>T67+AK68</f>
        <v>87</v>
      </c>
      <c r="U70" s="53" t="str">
        <f>AL70</f>
        <v>X</v>
      </c>
      <c r="V70" s="8">
        <f>V67+AL68</f>
        <v>68</v>
      </c>
      <c r="W70" s="52" t="str">
        <f>AM70</f>
        <v>X</v>
      </c>
      <c r="X70" s="8">
        <f>X67+AM68</f>
        <v>0</v>
      </c>
      <c r="Y70" s="53" t="str">
        <f>AN70</f>
        <v>X</v>
      </c>
      <c r="Z70" s="8">
        <f>Z67+AN68</f>
        <v>0</v>
      </c>
      <c r="AA70" s="52" t="str">
        <f t="shared" ref="AA70" si="545">AO70</f>
        <v>X</v>
      </c>
      <c r="AB70" s="8">
        <f>AB67+AO68</f>
        <v>0</v>
      </c>
      <c r="AC70" s="53" t="str">
        <f t="shared" ref="AC70" si="546">AP70</f>
        <v>X</v>
      </c>
      <c r="AD70" s="8">
        <f>AD67+AP68</f>
        <v>0</v>
      </c>
      <c r="AE70" s="7">
        <f t="shared" ref="AE70" si="547">IF(ISTEXT(G69),"X",RANK(G69,$G69:$AC69,1))</f>
        <v>5</v>
      </c>
      <c r="AF70" s="7" t="str">
        <f t="shared" ref="AF70" si="548">IF(ISTEXT(I69),"X",RANK(I69,$G69:$AC69,1))</f>
        <v>X</v>
      </c>
      <c r="AG70" s="7">
        <f t="shared" ref="AG70" si="549">IF(ISTEXT(K69),"X",RANK(K69,$G69:$AC69,1))</f>
        <v>3</v>
      </c>
      <c r="AH70" s="7">
        <f t="shared" ref="AH70" si="550">IF(ISTEXT(M69),"X",RANK(M69,$G69:$AC69,1))</f>
        <v>1</v>
      </c>
      <c r="AI70" s="7">
        <f t="shared" ref="AI70" si="551">IF(ISTEXT(O69),"X",RANK(O69,$G69:$AC69,1))</f>
        <v>4</v>
      </c>
      <c r="AJ70" s="7" t="str">
        <f t="shared" ref="AJ70" si="552">IF(ISTEXT(Q69),"X",RANK(Q69,$G69:$AC69,1))</f>
        <v>X</v>
      </c>
      <c r="AK70" s="7">
        <f t="shared" ref="AK70" si="553">IF(ISTEXT(S69),"X",RANK(S69,$G69:$AC69,1))</f>
        <v>2</v>
      </c>
      <c r="AL70" s="7" t="str">
        <f t="shared" ref="AL70" si="554">IF(ISTEXT(U69),"X",RANK(U69,$G69:$AC69,1))</f>
        <v>X</v>
      </c>
      <c r="AM70" s="7" t="str">
        <f t="shared" ref="AM70" si="555">IF(ISTEXT(W69),"X",RANK(W69,$G69:$AC69,1))</f>
        <v>X</v>
      </c>
      <c r="AN70" s="7" t="str">
        <f t="shared" ref="AN70" si="556">IF(ISTEXT(Y69),"X",RANK(Y69,$G69:$AC69,1))</f>
        <v>X</v>
      </c>
      <c r="AO70" s="7" t="str">
        <f t="shared" ref="AO70" si="557">IF(ISTEXT(AA69),"X",RANK(AA69,$G69:$AC69,1))</f>
        <v>X</v>
      </c>
      <c r="AP70" s="7" t="str">
        <f t="shared" ref="AP70" si="558">IF(ISTEXT(AC69),"X",RANK(AC69,$G69:$AC69,1))</f>
        <v>X</v>
      </c>
      <c r="AQ70" s="308"/>
      <c r="AR70" s="13"/>
      <c r="AS70" s="13"/>
      <c r="AT70" s="13"/>
      <c r="AU70" s="13"/>
      <c r="AV70" s="13"/>
      <c r="AW70" s="13"/>
      <c r="AX70" s="13"/>
      <c r="AY70" s="13"/>
      <c r="AZ70" s="13"/>
      <c r="BA70" s="13"/>
      <c r="BB70" s="13"/>
    </row>
    <row r="71" spans="2:54" s="41" customFormat="1" ht="17.25" customHeight="1" x14ac:dyDescent="0.2">
      <c r="B71" s="283">
        <f>(B68+1)</f>
        <v>23</v>
      </c>
      <c r="C71" s="150" t="s">
        <v>62</v>
      </c>
      <c r="D71" s="151" t="s">
        <v>18</v>
      </c>
      <c r="E71" s="152">
        <v>9.2592592592592585E-4</v>
      </c>
      <c r="F71" s="153" t="s">
        <v>0</v>
      </c>
      <c r="G71" s="403">
        <v>1.0236111111111112E-3</v>
      </c>
      <c r="H71" s="404"/>
      <c r="I71" s="403">
        <v>1.0753472222222221E-3</v>
      </c>
      <c r="J71" s="404"/>
      <c r="K71" s="403" t="s">
        <v>226</v>
      </c>
      <c r="L71" s="404"/>
      <c r="M71" s="403">
        <v>9.3993055555555551E-4</v>
      </c>
      <c r="N71" s="404"/>
      <c r="O71" s="403">
        <v>1.0187500000000001E-3</v>
      </c>
      <c r="P71" s="404"/>
      <c r="Q71" s="403">
        <v>1.0958333333333332E-3</v>
      </c>
      <c r="R71" s="404"/>
      <c r="S71" s="403" t="s">
        <v>226</v>
      </c>
      <c r="T71" s="404"/>
      <c r="U71" s="403">
        <v>1.0409722222222224E-3</v>
      </c>
      <c r="V71" s="404"/>
      <c r="W71" s="403" t="s">
        <v>36</v>
      </c>
      <c r="X71" s="404"/>
      <c r="Y71" s="403" t="s">
        <v>36</v>
      </c>
      <c r="Z71" s="404"/>
      <c r="AA71" s="378" t="s">
        <v>36</v>
      </c>
      <c r="AB71" s="379"/>
      <c r="AC71" s="378" t="s">
        <v>36</v>
      </c>
      <c r="AD71" s="379"/>
      <c r="AE71" s="7">
        <f t="shared" ref="AE71" si="559">IF(ISTEXT(G72),0,($AF$1+1-AE73-(COUNTIF($AE73:$AP73,AE73)-1)/2))</f>
        <v>6</v>
      </c>
      <c r="AF71" s="7">
        <f t="shared" ref="AF71" si="560">IF(ISTEXT(I72),0,($AF$1+1-AF73-(COUNTIF($AE73:$AP73,AF73)-1)/2))</f>
        <v>4</v>
      </c>
      <c r="AG71" s="7">
        <f t="shared" ref="AG71" si="561">IF(ISTEXT(K72),0,($AF$1+1-AG73-(COUNTIF($AE73:$AP73,AG73)-1)/2))</f>
        <v>0</v>
      </c>
      <c r="AH71" s="7">
        <f t="shared" ref="AH71" si="562">IF(ISTEXT(M72),0,($AF$1+1-AH73-(COUNTIF($AE73:$AP73,AH73)-1)/2))</f>
        <v>8</v>
      </c>
      <c r="AI71" s="7">
        <f t="shared" ref="AI71" si="563">IF(ISTEXT(O72),0,($AF$1+1-AI73-(COUNTIF($AE73:$AP73,AI73)-1)/2))</f>
        <v>7</v>
      </c>
      <c r="AJ71" s="7">
        <f t="shared" ref="AJ71" si="564">IF(ISTEXT(Q72),0,($AF$1+1-AJ73-(COUNTIF($AE73:$AP73,AJ73)-1)/2))</f>
        <v>3</v>
      </c>
      <c r="AK71" s="7">
        <f t="shared" ref="AK71" si="565">IF(ISTEXT(S72),0,($AF$1+1-AK73-(COUNTIF($AE73:$AP73,AK73)-1)/2))</f>
        <v>0</v>
      </c>
      <c r="AL71" s="7">
        <f t="shared" ref="AL71" si="566">IF(ISTEXT(U72),0,($AF$1+1-AL73-(COUNTIF($AE73:$AP73,AL73)-1)/2))</f>
        <v>5</v>
      </c>
      <c r="AM71" s="7">
        <f t="shared" ref="AM71" si="567">IF(ISTEXT(W72),0,($AF$1+1-AM73-(COUNTIF($AE73:$AP73,AM73)-1)/2))</f>
        <v>0</v>
      </c>
      <c r="AN71" s="7">
        <f t="shared" ref="AN71" si="568">IF(ISTEXT(Y72),0,($AF$1+1-AN73-(COUNTIF($AE73:$AP73,AN73)-1)/2))</f>
        <v>0</v>
      </c>
      <c r="AO71" s="7">
        <f t="shared" ref="AO71" si="569">IF(ISTEXT(AA72),0,($AF$1+1-AO73-(COUNTIF($AE73:$AP73,AO73)-1)/2))</f>
        <v>0</v>
      </c>
      <c r="AP71" s="7">
        <f t="shared" ref="AP71" si="570">IF(ISTEXT(AC72),0,($AF$1+1-AP73-(COUNTIF($AE73:$AP73,AP73)-1)/2))</f>
        <v>0</v>
      </c>
      <c r="AQ71" s="306" t="s">
        <v>291</v>
      </c>
      <c r="AR71" s="47"/>
      <c r="AS71" s="230"/>
      <c r="AT71" s="230"/>
      <c r="AU71" s="230"/>
      <c r="AV71" s="230"/>
      <c r="AW71" s="230"/>
      <c r="AX71" s="230"/>
      <c r="AY71" s="230"/>
      <c r="AZ71" s="230"/>
      <c r="BA71" s="230"/>
      <c r="BB71" s="230"/>
    </row>
    <row r="72" spans="2:54" s="32" customFormat="1" ht="9.9499999999999993" hidden="1" customHeight="1" x14ac:dyDescent="0.2">
      <c r="B72" s="284"/>
      <c r="C72" s="405" t="s">
        <v>8</v>
      </c>
      <c r="D72" s="406"/>
      <c r="E72" s="134"/>
      <c r="F72" s="154"/>
      <c r="G72" s="409">
        <f>IF(G71&lt;$E71,"ST",G71)</f>
        <v>1.0236111111111112E-3</v>
      </c>
      <c r="H72" s="410"/>
      <c r="I72" s="410">
        <f>IF(I71&lt;$E71,"ST",I71)</f>
        <v>1.0753472222222221E-3</v>
      </c>
      <c r="J72" s="410"/>
      <c r="K72" s="409" t="str">
        <f>IF(K71&lt;$E71,"ST",K71)</f>
        <v>DQ</v>
      </c>
      <c r="L72" s="410"/>
      <c r="M72" s="410">
        <f>IF(M71&lt;$E71,"ST",M71)</f>
        <v>9.3993055555555551E-4</v>
      </c>
      <c r="N72" s="410"/>
      <c r="O72" s="410">
        <f>IF(O71&lt;$E71,"ST",O71)</f>
        <v>1.0187500000000001E-3</v>
      </c>
      <c r="P72" s="410"/>
      <c r="Q72" s="410">
        <f>IF(Q71&lt;$E71,"ST",Q71)</f>
        <v>1.0958333333333332E-3</v>
      </c>
      <c r="R72" s="410"/>
      <c r="S72" s="409" t="str">
        <f>IF(S71&lt;$E71,"ST",S71)</f>
        <v>DQ</v>
      </c>
      <c r="T72" s="410"/>
      <c r="U72" s="402">
        <f>IF(U71&lt;$E71,"ST",U71)</f>
        <v>1.0409722222222224E-3</v>
      </c>
      <c r="V72" s="402"/>
      <c r="W72" s="381" t="str">
        <f>IF(W71&lt;$E71,"ST",W71)</f>
        <v>t</v>
      </c>
      <c r="X72" s="402"/>
      <c r="Y72" s="402" t="str">
        <f>IF(Y71&lt;$E71,"ST",Y71)</f>
        <v>t</v>
      </c>
      <c r="Z72" s="402"/>
      <c r="AA72" s="380" t="str">
        <f t="shared" ref="AA72" si="571">IF(AA71&lt;$E71,"ST",AA71)</f>
        <v>t</v>
      </c>
      <c r="AB72" s="381"/>
      <c r="AC72" s="380" t="str">
        <f t="shared" ref="AC72" si="572">IF(AC71&lt;$E71,"ST",AC71)</f>
        <v>t</v>
      </c>
      <c r="AD72" s="381"/>
      <c r="AE72" s="7"/>
      <c r="AF72" s="7"/>
      <c r="AG72" s="7"/>
      <c r="AH72" s="7"/>
      <c r="AI72" s="7"/>
      <c r="AJ72" s="7"/>
      <c r="AK72" s="7"/>
      <c r="AL72" s="7"/>
      <c r="AM72" s="7"/>
      <c r="AN72" s="7"/>
      <c r="AO72" s="7"/>
      <c r="AP72" s="7"/>
      <c r="AQ72" s="307"/>
      <c r="AR72" s="232"/>
      <c r="AS72" s="232"/>
      <c r="AT72" s="232"/>
      <c r="AU72" s="232"/>
      <c r="AV72" s="232"/>
      <c r="AW72" s="232"/>
      <c r="AX72" s="232"/>
      <c r="AY72" s="232"/>
      <c r="AZ72" s="232"/>
      <c r="BA72" s="232"/>
      <c r="BB72" s="232"/>
    </row>
    <row r="73" spans="2:54" s="43" customFormat="1" ht="17.25" customHeight="1" x14ac:dyDescent="0.2">
      <c r="B73" s="285"/>
      <c r="C73" s="407"/>
      <c r="D73" s="408"/>
      <c r="E73" s="135"/>
      <c r="F73" s="154" t="s">
        <v>7</v>
      </c>
      <c r="G73" s="52">
        <f>AE73</f>
        <v>3</v>
      </c>
      <c r="H73" s="53">
        <f>H70+AE71</f>
        <v>99</v>
      </c>
      <c r="I73" s="53">
        <f>AF73</f>
        <v>5</v>
      </c>
      <c r="J73" s="53">
        <f>J70+AF71</f>
        <v>90</v>
      </c>
      <c r="K73" s="52" t="str">
        <f>AG73</f>
        <v>X</v>
      </c>
      <c r="L73" s="53">
        <f>L70+AG71</f>
        <v>94</v>
      </c>
      <c r="M73" s="53">
        <f>AH73</f>
        <v>1</v>
      </c>
      <c r="N73" s="53">
        <f>N70+AH71</f>
        <v>59</v>
      </c>
      <c r="O73" s="53">
        <f>AI73</f>
        <v>2</v>
      </c>
      <c r="P73" s="53">
        <f>P70+AI71</f>
        <v>100</v>
      </c>
      <c r="Q73" s="53">
        <f>AJ73</f>
        <v>6</v>
      </c>
      <c r="R73" s="53">
        <f>R70+AJ71</f>
        <v>89</v>
      </c>
      <c r="S73" s="52" t="str">
        <f>AK73</f>
        <v>X</v>
      </c>
      <c r="T73" s="53">
        <f>T70+AK71</f>
        <v>87</v>
      </c>
      <c r="U73" s="53">
        <f>AL73</f>
        <v>4</v>
      </c>
      <c r="V73" s="8">
        <f>V70+AL71</f>
        <v>73</v>
      </c>
      <c r="W73" s="52" t="str">
        <f>AM73</f>
        <v>X</v>
      </c>
      <c r="X73" s="8">
        <f>X70+AM71</f>
        <v>0</v>
      </c>
      <c r="Y73" s="53" t="str">
        <f>AN73</f>
        <v>X</v>
      </c>
      <c r="Z73" s="8">
        <f>Z70+AN71</f>
        <v>0</v>
      </c>
      <c r="AA73" s="52" t="str">
        <f t="shared" ref="AA73" si="573">AO73</f>
        <v>X</v>
      </c>
      <c r="AB73" s="8">
        <f>AB70+AO71</f>
        <v>0</v>
      </c>
      <c r="AC73" s="53" t="str">
        <f t="shared" ref="AC73" si="574">AP73</f>
        <v>X</v>
      </c>
      <c r="AD73" s="8">
        <f>AD70+AP71</f>
        <v>0</v>
      </c>
      <c r="AE73" s="7">
        <f t="shared" ref="AE73" si="575">IF(ISTEXT(G72),"X",RANK(G72,$G72:$AC72,1))</f>
        <v>3</v>
      </c>
      <c r="AF73" s="7">
        <f t="shared" ref="AF73" si="576">IF(ISTEXT(I72),"X",RANK(I72,$G72:$AC72,1))</f>
        <v>5</v>
      </c>
      <c r="AG73" s="7" t="str">
        <f t="shared" ref="AG73" si="577">IF(ISTEXT(K72),"X",RANK(K72,$G72:$AC72,1))</f>
        <v>X</v>
      </c>
      <c r="AH73" s="7">
        <f t="shared" ref="AH73" si="578">IF(ISTEXT(M72),"X",RANK(M72,$G72:$AC72,1))</f>
        <v>1</v>
      </c>
      <c r="AI73" s="7">
        <f t="shared" ref="AI73" si="579">IF(ISTEXT(O72),"X",RANK(O72,$G72:$AC72,1))</f>
        <v>2</v>
      </c>
      <c r="AJ73" s="7">
        <f t="shared" ref="AJ73" si="580">IF(ISTEXT(Q72),"X",RANK(Q72,$G72:$AC72,1))</f>
        <v>6</v>
      </c>
      <c r="AK73" s="7" t="str">
        <f t="shared" ref="AK73" si="581">IF(ISTEXT(S72),"X",RANK(S72,$G72:$AC72,1))</f>
        <v>X</v>
      </c>
      <c r="AL73" s="7">
        <f t="shared" ref="AL73" si="582">IF(ISTEXT(U72),"X",RANK(U72,$G72:$AC72,1))</f>
        <v>4</v>
      </c>
      <c r="AM73" s="7" t="str">
        <f t="shared" ref="AM73" si="583">IF(ISTEXT(W72),"X",RANK(W72,$G72:$AC72,1))</f>
        <v>X</v>
      </c>
      <c r="AN73" s="7" t="str">
        <f t="shared" ref="AN73" si="584">IF(ISTEXT(Y72),"X",RANK(Y72,$G72:$AC72,1))</f>
        <v>X</v>
      </c>
      <c r="AO73" s="7" t="str">
        <f t="shared" ref="AO73" si="585">IF(ISTEXT(AA72),"X",RANK(AA72,$G72:$AC72,1))</f>
        <v>X</v>
      </c>
      <c r="AP73" s="7" t="str">
        <f t="shared" ref="AP73" si="586">IF(ISTEXT(AC72),"X",RANK(AC72,$G72:$AC72,1))</f>
        <v>X</v>
      </c>
      <c r="AQ73" s="308"/>
      <c r="AR73" s="13"/>
      <c r="AS73" s="13"/>
      <c r="AT73" s="13"/>
      <c r="AU73" s="13"/>
      <c r="AV73" s="13"/>
      <c r="AW73" s="13"/>
      <c r="AX73" s="13"/>
      <c r="AY73" s="13"/>
      <c r="AZ73" s="13"/>
      <c r="BA73" s="13"/>
      <c r="BB73" s="13"/>
    </row>
    <row r="74" spans="2:54" s="41" customFormat="1" ht="17.25" customHeight="1" x14ac:dyDescent="0.2">
      <c r="B74" s="283">
        <f>(B71+1)</f>
        <v>24</v>
      </c>
      <c r="C74" s="150" t="s">
        <v>54</v>
      </c>
      <c r="D74" s="151" t="s">
        <v>3</v>
      </c>
      <c r="E74" s="152">
        <v>4.5138888888888892E-4</v>
      </c>
      <c r="F74" s="153" t="s">
        <v>0</v>
      </c>
      <c r="G74" s="403">
        <v>4.4155092592592596E-4</v>
      </c>
      <c r="H74" s="404"/>
      <c r="I74" s="403">
        <v>4.7812500000000003E-4</v>
      </c>
      <c r="J74" s="404"/>
      <c r="K74" s="403">
        <v>5.3506944444444446E-4</v>
      </c>
      <c r="L74" s="404"/>
      <c r="M74" s="403">
        <v>4.1898148148148155E-4</v>
      </c>
      <c r="N74" s="404"/>
      <c r="O74" s="403">
        <v>5.1319444444444448E-4</v>
      </c>
      <c r="P74" s="404"/>
      <c r="Q74" s="403">
        <v>5.0636574074074071E-4</v>
      </c>
      <c r="R74" s="404"/>
      <c r="S74" s="403">
        <v>4.4479166666666663E-4</v>
      </c>
      <c r="T74" s="404"/>
      <c r="U74" s="403">
        <v>4.6261574074074071E-4</v>
      </c>
      <c r="V74" s="404"/>
      <c r="W74" s="403" t="s">
        <v>36</v>
      </c>
      <c r="X74" s="404"/>
      <c r="Y74" s="403" t="s">
        <v>36</v>
      </c>
      <c r="Z74" s="404"/>
      <c r="AA74" s="378" t="s">
        <v>36</v>
      </c>
      <c r="AB74" s="379"/>
      <c r="AC74" s="378" t="s">
        <v>36</v>
      </c>
      <c r="AD74" s="379"/>
      <c r="AE74" s="7">
        <f t="shared" ref="AE74" si="587">IF(ISTEXT(G75),0,($AF$1+1-AE76-(COUNTIF($AE76:$AP76,AE76)-1)/2))</f>
        <v>0</v>
      </c>
      <c r="AF74" s="7">
        <f t="shared" ref="AF74" si="588">IF(ISTEXT(I75),0,($AF$1+1-AF76-(COUNTIF($AE76:$AP76,AF76)-1)/2))</f>
        <v>7</v>
      </c>
      <c r="AG74" s="7">
        <f t="shared" ref="AG74" si="589">IF(ISTEXT(K75),0,($AF$1+1-AG76-(COUNTIF($AE76:$AP76,AG76)-1)/2))</f>
        <v>4</v>
      </c>
      <c r="AH74" s="7">
        <f t="shared" ref="AH74" si="590">IF(ISTEXT(M75),0,($AF$1+1-AH76-(COUNTIF($AE76:$AP76,AH76)-1)/2))</f>
        <v>0</v>
      </c>
      <c r="AI74" s="7">
        <f t="shared" ref="AI74" si="591">IF(ISTEXT(O75),0,($AF$1+1-AI76-(COUNTIF($AE76:$AP76,AI76)-1)/2))</f>
        <v>5</v>
      </c>
      <c r="AJ74" s="7">
        <f t="shared" ref="AJ74" si="592">IF(ISTEXT(Q75),0,($AF$1+1-AJ76-(COUNTIF($AE76:$AP76,AJ76)-1)/2))</f>
        <v>6</v>
      </c>
      <c r="AK74" s="7">
        <f t="shared" ref="AK74" si="593">IF(ISTEXT(S75),0,($AF$1+1-AK76-(COUNTIF($AE76:$AP76,AK76)-1)/2))</f>
        <v>0</v>
      </c>
      <c r="AL74" s="7">
        <f t="shared" ref="AL74" si="594">IF(ISTEXT(U75),0,($AF$1+1-AL76-(COUNTIF($AE76:$AP76,AL76)-1)/2))</f>
        <v>8</v>
      </c>
      <c r="AM74" s="7">
        <f t="shared" ref="AM74" si="595">IF(ISTEXT(W75),0,($AF$1+1-AM76-(COUNTIF($AE76:$AP76,AM76)-1)/2))</f>
        <v>0</v>
      </c>
      <c r="AN74" s="7">
        <f t="shared" ref="AN74" si="596">IF(ISTEXT(Y75),0,($AF$1+1-AN76-(COUNTIF($AE76:$AP76,AN76)-1)/2))</f>
        <v>0</v>
      </c>
      <c r="AO74" s="7">
        <f t="shared" ref="AO74" si="597">IF(ISTEXT(AA75),0,($AF$1+1-AO76-(COUNTIF($AE76:$AP76,AO76)-1)/2))</f>
        <v>0</v>
      </c>
      <c r="AP74" s="7">
        <f t="shared" ref="AP74" si="598">IF(ISTEXT(AC75),0,($AF$1+1-AP76-(COUNTIF($AE76:$AP76,AP76)-1)/2))</f>
        <v>0</v>
      </c>
      <c r="AQ74" s="309"/>
      <c r="AR74" s="47"/>
      <c r="AS74" s="230"/>
      <c r="AT74" s="230"/>
      <c r="AU74" s="230"/>
      <c r="AV74" s="230"/>
      <c r="AW74" s="230"/>
      <c r="AX74" s="230"/>
      <c r="AY74" s="230"/>
      <c r="AZ74" s="230"/>
      <c r="BA74" s="230"/>
      <c r="BB74" s="230"/>
    </row>
    <row r="75" spans="2:54" s="32" customFormat="1" ht="9.9499999999999993" hidden="1" customHeight="1" x14ac:dyDescent="0.2">
      <c r="B75" s="284"/>
      <c r="C75" s="405" t="s">
        <v>9</v>
      </c>
      <c r="D75" s="406"/>
      <c r="E75" s="134"/>
      <c r="F75" s="154"/>
      <c r="G75" s="409" t="str">
        <f>IF(G74&lt;$E74,"ST",G74)</f>
        <v>ST</v>
      </c>
      <c r="H75" s="410"/>
      <c r="I75" s="410">
        <f>IF(I74&lt;$E74,"ST",I74)</f>
        <v>4.7812500000000003E-4</v>
      </c>
      <c r="J75" s="410"/>
      <c r="K75" s="409">
        <f>IF(K74&lt;$E74,"ST",K74)</f>
        <v>5.3506944444444446E-4</v>
      </c>
      <c r="L75" s="410"/>
      <c r="M75" s="410" t="str">
        <f>IF(M74&lt;$E74,"ST",M74)</f>
        <v>ST</v>
      </c>
      <c r="N75" s="410"/>
      <c r="O75" s="410">
        <f>IF(O74&lt;$E74,"ST",O74)</f>
        <v>5.1319444444444448E-4</v>
      </c>
      <c r="P75" s="410"/>
      <c r="Q75" s="410">
        <f>IF(Q74&lt;$E74,"ST",Q74)</f>
        <v>5.0636574074074071E-4</v>
      </c>
      <c r="R75" s="410"/>
      <c r="S75" s="409" t="str">
        <f>IF(S74&lt;$E74,"ST",S74)</f>
        <v>ST</v>
      </c>
      <c r="T75" s="410"/>
      <c r="U75" s="402">
        <f>IF(U74&lt;$E74,"ST",U74)</f>
        <v>4.6261574074074071E-4</v>
      </c>
      <c r="V75" s="402"/>
      <c r="W75" s="381" t="str">
        <f>IF(W74&lt;$E74,"ST",W74)</f>
        <v>t</v>
      </c>
      <c r="X75" s="402"/>
      <c r="Y75" s="402" t="str">
        <f>IF(Y74&lt;$E74,"ST",Y74)</f>
        <v>t</v>
      </c>
      <c r="Z75" s="402"/>
      <c r="AA75" s="380" t="str">
        <f t="shared" ref="AA75" si="599">IF(AA74&lt;$E74,"ST",AA74)</f>
        <v>t</v>
      </c>
      <c r="AB75" s="381"/>
      <c r="AC75" s="380" t="str">
        <f t="shared" ref="AC75" si="600">IF(AC74&lt;$E74,"ST",AC74)</f>
        <v>t</v>
      </c>
      <c r="AD75" s="381"/>
      <c r="AE75" s="7"/>
      <c r="AF75" s="7"/>
      <c r="AG75" s="7"/>
      <c r="AH75" s="7"/>
      <c r="AI75" s="7"/>
      <c r="AJ75" s="7"/>
      <c r="AK75" s="7"/>
      <c r="AL75" s="7"/>
      <c r="AM75" s="7"/>
      <c r="AN75" s="7"/>
      <c r="AO75" s="7"/>
      <c r="AP75" s="7"/>
      <c r="AQ75" s="307"/>
      <c r="AR75" s="232"/>
      <c r="AS75" s="232"/>
      <c r="AT75" s="232"/>
      <c r="AU75" s="232"/>
      <c r="AV75" s="232"/>
      <c r="AW75" s="232"/>
      <c r="AX75" s="232"/>
      <c r="AY75" s="232"/>
      <c r="AZ75" s="232"/>
      <c r="BA75" s="232"/>
      <c r="BB75" s="232"/>
    </row>
    <row r="76" spans="2:54" s="43" customFormat="1" ht="17.25" customHeight="1" x14ac:dyDescent="0.2">
      <c r="B76" s="285"/>
      <c r="C76" s="407"/>
      <c r="D76" s="408"/>
      <c r="E76" s="135"/>
      <c r="F76" s="154" t="s">
        <v>7</v>
      </c>
      <c r="G76" s="52" t="str">
        <f>AE76</f>
        <v>X</v>
      </c>
      <c r="H76" s="53">
        <f>H73+AE74</f>
        <v>99</v>
      </c>
      <c r="I76" s="53">
        <f>AF76</f>
        <v>2</v>
      </c>
      <c r="J76" s="53">
        <f>J73+AF74</f>
        <v>97</v>
      </c>
      <c r="K76" s="52">
        <f>AG76</f>
        <v>5</v>
      </c>
      <c r="L76" s="53">
        <f>L73+AG74</f>
        <v>98</v>
      </c>
      <c r="M76" s="53" t="str">
        <f>AH76</f>
        <v>X</v>
      </c>
      <c r="N76" s="53">
        <f>N73+AH74</f>
        <v>59</v>
      </c>
      <c r="O76" s="53">
        <f>AI76</f>
        <v>4</v>
      </c>
      <c r="P76" s="53">
        <f>P73+AI74</f>
        <v>105</v>
      </c>
      <c r="Q76" s="53">
        <f>AJ76</f>
        <v>3</v>
      </c>
      <c r="R76" s="53">
        <f>R73+AJ74</f>
        <v>95</v>
      </c>
      <c r="S76" s="52" t="str">
        <f>AK76</f>
        <v>X</v>
      </c>
      <c r="T76" s="53">
        <f>T73+AK74</f>
        <v>87</v>
      </c>
      <c r="U76" s="53">
        <f>AL76</f>
        <v>1</v>
      </c>
      <c r="V76" s="8">
        <f>V73+AL74</f>
        <v>81</v>
      </c>
      <c r="W76" s="52" t="str">
        <f>AM76</f>
        <v>X</v>
      </c>
      <c r="X76" s="8">
        <f>X73+AM74</f>
        <v>0</v>
      </c>
      <c r="Y76" s="53" t="str">
        <f>AN76</f>
        <v>X</v>
      </c>
      <c r="Z76" s="8">
        <f>Z73+AN74</f>
        <v>0</v>
      </c>
      <c r="AA76" s="52" t="str">
        <f t="shared" ref="AA76" si="601">AO76</f>
        <v>X</v>
      </c>
      <c r="AB76" s="8">
        <f>AB73+AO74</f>
        <v>0</v>
      </c>
      <c r="AC76" s="53" t="str">
        <f t="shared" ref="AC76" si="602">AP76</f>
        <v>X</v>
      </c>
      <c r="AD76" s="8">
        <f>AD73+AP74</f>
        <v>0</v>
      </c>
      <c r="AE76" s="7" t="str">
        <f t="shared" ref="AE76" si="603">IF(ISTEXT(G75),"X",RANK(G75,$G75:$AC75,1))</f>
        <v>X</v>
      </c>
      <c r="AF76" s="7">
        <f t="shared" ref="AF76" si="604">IF(ISTEXT(I75),"X",RANK(I75,$G75:$AC75,1))</f>
        <v>2</v>
      </c>
      <c r="AG76" s="7">
        <f t="shared" ref="AG76" si="605">IF(ISTEXT(K75),"X",RANK(K75,$G75:$AC75,1))</f>
        <v>5</v>
      </c>
      <c r="AH76" s="7" t="str">
        <f t="shared" ref="AH76" si="606">IF(ISTEXT(M75),"X",RANK(M75,$G75:$AC75,1))</f>
        <v>X</v>
      </c>
      <c r="AI76" s="7">
        <f t="shared" ref="AI76" si="607">IF(ISTEXT(O75),"X",RANK(O75,$G75:$AC75,1))</f>
        <v>4</v>
      </c>
      <c r="AJ76" s="7">
        <f t="shared" ref="AJ76" si="608">IF(ISTEXT(Q75),"X",RANK(Q75,$G75:$AC75,1))</f>
        <v>3</v>
      </c>
      <c r="AK76" s="7" t="str">
        <f t="shared" ref="AK76" si="609">IF(ISTEXT(S75),"X",RANK(S75,$G75:$AC75,1))</f>
        <v>X</v>
      </c>
      <c r="AL76" s="7">
        <f t="shared" ref="AL76" si="610">IF(ISTEXT(U75),"X",RANK(U75,$G75:$AC75,1))</f>
        <v>1</v>
      </c>
      <c r="AM76" s="7" t="str">
        <f t="shared" ref="AM76" si="611">IF(ISTEXT(W75),"X",RANK(W75,$G75:$AC75,1))</f>
        <v>X</v>
      </c>
      <c r="AN76" s="7" t="str">
        <f t="shared" ref="AN76" si="612">IF(ISTEXT(Y75),"X",RANK(Y75,$G75:$AC75,1))</f>
        <v>X</v>
      </c>
      <c r="AO76" s="7" t="str">
        <f t="shared" ref="AO76" si="613">IF(ISTEXT(AA75),"X",RANK(AA75,$G75:$AC75,1))</f>
        <v>X</v>
      </c>
      <c r="AP76" s="7" t="str">
        <f t="shared" ref="AP76" si="614">IF(ISTEXT(AC75),"X",RANK(AC75,$G75:$AC75,1))</f>
        <v>X</v>
      </c>
      <c r="AQ76" s="308"/>
      <c r="AR76" s="13"/>
      <c r="AS76" s="13"/>
      <c r="AT76" s="13"/>
      <c r="AU76" s="13"/>
      <c r="AV76" s="13"/>
      <c r="AW76" s="13"/>
      <c r="AX76" s="13"/>
      <c r="AY76" s="13"/>
      <c r="AZ76" s="13"/>
      <c r="BA76" s="13"/>
      <c r="BB76" s="13"/>
    </row>
    <row r="77" spans="2:54" s="41" customFormat="1" ht="17.25" customHeight="1" x14ac:dyDescent="0.2">
      <c r="B77" s="283">
        <f>(B74+1)</f>
        <v>25</v>
      </c>
      <c r="C77" s="150" t="s">
        <v>58</v>
      </c>
      <c r="D77" s="151" t="s">
        <v>3</v>
      </c>
      <c r="E77" s="152">
        <v>4.3981481481481481E-4</v>
      </c>
      <c r="F77" s="153" t="s">
        <v>0</v>
      </c>
      <c r="G77" s="403">
        <v>4.3298611111111104E-4</v>
      </c>
      <c r="H77" s="404"/>
      <c r="I77" s="403">
        <v>4.5300925925925928E-4</v>
      </c>
      <c r="J77" s="404"/>
      <c r="K77" s="403">
        <v>5.1886574074074075E-4</v>
      </c>
      <c r="L77" s="404"/>
      <c r="M77" s="403" t="s">
        <v>226</v>
      </c>
      <c r="N77" s="404"/>
      <c r="O77" s="403">
        <v>4.6608796296296302E-4</v>
      </c>
      <c r="P77" s="404"/>
      <c r="Q77" s="403">
        <v>4.8969907407407415E-4</v>
      </c>
      <c r="R77" s="404"/>
      <c r="S77" s="403">
        <v>4.2743055555555563E-4</v>
      </c>
      <c r="T77" s="404"/>
      <c r="U77" s="403">
        <v>4.4155092592592596E-4</v>
      </c>
      <c r="V77" s="404"/>
      <c r="W77" s="403" t="s">
        <v>36</v>
      </c>
      <c r="X77" s="404"/>
      <c r="Y77" s="403" t="s">
        <v>36</v>
      </c>
      <c r="Z77" s="404"/>
      <c r="AA77" s="378" t="s">
        <v>36</v>
      </c>
      <c r="AB77" s="379"/>
      <c r="AC77" s="378" t="s">
        <v>36</v>
      </c>
      <c r="AD77" s="379"/>
      <c r="AE77" s="7">
        <f t="shared" ref="AE77" si="615">IF(ISTEXT(G78),0,($AF$1+1-AE79-(COUNTIF($AE79:$AP79,AE79)-1)/2))</f>
        <v>0</v>
      </c>
      <c r="AF77" s="7">
        <f t="shared" ref="AF77" si="616">IF(ISTEXT(I78),0,($AF$1+1-AF79-(COUNTIF($AE79:$AP79,AF79)-1)/2))</f>
        <v>7</v>
      </c>
      <c r="AG77" s="7">
        <f t="shared" ref="AG77" si="617">IF(ISTEXT(K78),0,($AF$1+1-AG79-(COUNTIF($AE79:$AP79,AG79)-1)/2))</f>
        <v>4</v>
      </c>
      <c r="AH77" s="7">
        <f t="shared" ref="AH77" si="618">IF(ISTEXT(M78),0,($AF$1+1-AH79-(COUNTIF($AE79:$AP79,AH79)-1)/2))</f>
        <v>0</v>
      </c>
      <c r="AI77" s="7">
        <f t="shared" ref="AI77" si="619">IF(ISTEXT(O78),0,($AF$1+1-AI79-(COUNTIF($AE79:$AP79,AI79)-1)/2))</f>
        <v>6</v>
      </c>
      <c r="AJ77" s="7">
        <f t="shared" ref="AJ77" si="620">IF(ISTEXT(Q78),0,($AF$1+1-AJ79-(COUNTIF($AE79:$AP79,AJ79)-1)/2))</f>
        <v>5</v>
      </c>
      <c r="AK77" s="7">
        <f t="shared" ref="AK77" si="621">IF(ISTEXT(S78),0,($AF$1+1-AK79-(COUNTIF($AE79:$AP79,AK79)-1)/2))</f>
        <v>0</v>
      </c>
      <c r="AL77" s="7">
        <f t="shared" ref="AL77" si="622">IF(ISTEXT(U78),0,($AF$1+1-AL79-(COUNTIF($AE79:$AP79,AL79)-1)/2))</f>
        <v>8</v>
      </c>
      <c r="AM77" s="7">
        <f t="shared" ref="AM77" si="623">IF(ISTEXT(W78),0,($AF$1+1-AM79-(COUNTIF($AE79:$AP79,AM79)-1)/2))</f>
        <v>0</v>
      </c>
      <c r="AN77" s="7">
        <f t="shared" ref="AN77" si="624">IF(ISTEXT(Y78),0,($AF$1+1-AN79-(COUNTIF($AE79:$AP79,AN79)-1)/2))</f>
        <v>0</v>
      </c>
      <c r="AO77" s="7">
        <f t="shared" ref="AO77" si="625">IF(ISTEXT(AA78),0,($AF$1+1-AO79-(COUNTIF($AE79:$AP79,AO79)-1)/2))</f>
        <v>0</v>
      </c>
      <c r="AP77" s="7">
        <f t="shared" ref="AP77" si="626">IF(ISTEXT(AC78),0,($AF$1+1-AP79-(COUNTIF($AE79:$AP79,AP79)-1)/2))</f>
        <v>0</v>
      </c>
      <c r="AQ77" s="310" t="s">
        <v>285</v>
      </c>
      <c r="AR77" s="47"/>
      <c r="AS77" s="230"/>
      <c r="AT77" s="230"/>
      <c r="AU77" s="230"/>
      <c r="AV77" s="230"/>
      <c r="AW77" s="230"/>
      <c r="AX77" s="230"/>
      <c r="AY77" s="230"/>
      <c r="AZ77" s="230"/>
      <c r="BA77" s="230"/>
      <c r="BB77" s="230"/>
    </row>
    <row r="78" spans="2:54" s="32" customFormat="1" ht="9.9499999999999993" hidden="1" customHeight="1" x14ac:dyDescent="0.2">
      <c r="B78" s="284"/>
      <c r="C78" s="405" t="s">
        <v>9</v>
      </c>
      <c r="D78" s="406"/>
      <c r="E78" s="134"/>
      <c r="F78" s="154"/>
      <c r="G78" s="409" t="str">
        <f>IF(G77&lt;$E77,"ST",G77)</f>
        <v>ST</v>
      </c>
      <c r="H78" s="410"/>
      <c r="I78" s="410">
        <f>IF(I77&lt;$E77,"ST",I77)</f>
        <v>4.5300925925925928E-4</v>
      </c>
      <c r="J78" s="410"/>
      <c r="K78" s="409">
        <f>IF(K77&lt;$E77,"ST",K77)</f>
        <v>5.1886574074074075E-4</v>
      </c>
      <c r="L78" s="410"/>
      <c r="M78" s="410" t="str">
        <f>IF(M77&lt;$E77,"ST",M77)</f>
        <v>DQ</v>
      </c>
      <c r="N78" s="410"/>
      <c r="O78" s="410">
        <f>IF(O77&lt;$E77,"ST",O77)</f>
        <v>4.6608796296296302E-4</v>
      </c>
      <c r="P78" s="410"/>
      <c r="Q78" s="410">
        <f>IF(Q77&lt;$E77,"ST",Q77)</f>
        <v>4.8969907407407415E-4</v>
      </c>
      <c r="R78" s="410"/>
      <c r="S78" s="409" t="str">
        <f>IF(S77&lt;$E77,"ST",S77)</f>
        <v>ST</v>
      </c>
      <c r="T78" s="410"/>
      <c r="U78" s="402">
        <f>IF(U77&lt;$E77,"ST",U77)</f>
        <v>4.4155092592592596E-4</v>
      </c>
      <c r="V78" s="402"/>
      <c r="W78" s="381" t="str">
        <f>IF(W77&lt;$E77,"ST",W77)</f>
        <v>t</v>
      </c>
      <c r="X78" s="402"/>
      <c r="Y78" s="402" t="str">
        <f>IF(Y77&lt;$E77,"ST",Y77)</f>
        <v>t</v>
      </c>
      <c r="Z78" s="402"/>
      <c r="AA78" s="380" t="str">
        <f t="shared" ref="AA78" si="627">IF(AA77&lt;$E77,"ST",AA77)</f>
        <v>t</v>
      </c>
      <c r="AB78" s="381"/>
      <c r="AC78" s="380" t="str">
        <f t="shared" ref="AC78" si="628">IF(AC77&lt;$E77,"ST",AC77)</f>
        <v>t</v>
      </c>
      <c r="AD78" s="381"/>
      <c r="AE78" s="7"/>
      <c r="AF78" s="7"/>
      <c r="AG78" s="7"/>
      <c r="AH78" s="7"/>
      <c r="AI78" s="7"/>
      <c r="AJ78" s="7"/>
      <c r="AK78" s="7"/>
      <c r="AL78" s="7"/>
      <c r="AM78" s="7"/>
      <c r="AN78" s="7"/>
      <c r="AO78" s="7"/>
      <c r="AP78" s="7"/>
      <c r="AQ78" s="307"/>
      <c r="AR78" s="232"/>
      <c r="AS78" s="232"/>
      <c r="AT78" s="232"/>
      <c r="AU78" s="232"/>
      <c r="AV78" s="232"/>
      <c r="AW78" s="232"/>
      <c r="AX78" s="232"/>
      <c r="AY78" s="232"/>
      <c r="AZ78" s="232"/>
      <c r="BA78" s="232"/>
      <c r="BB78" s="232"/>
    </row>
    <row r="79" spans="2:54" s="43" customFormat="1" ht="17.25" customHeight="1" x14ac:dyDescent="0.2">
      <c r="B79" s="285"/>
      <c r="C79" s="407"/>
      <c r="D79" s="408"/>
      <c r="E79" s="135"/>
      <c r="F79" s="154" t="s">
        <v>7</v>
      </c>
      <c r="G79" s="52" t="str">
        <f>AE79</f>
        <v>X</v>
      </c>
      <c r="H79" s="53">
        <f>H76+AE77</f>
        <v>99</v>
      </c>
      <c r="I79" s="53">
        <f>AF79</f>
        <v>2</v>
      </c>
      <c r="J79" s="53">
        <f>J76+AF77</f>
        <v>104</v>
      </c>
      <c r="K79" s="52">
        <f>AG79</f>
        <v>5</v>
      </c>
      <c r="L79" s="53">
        <f>L76+AG77</f>
        <v>102</v>
      </c>
      <c r="M79" s="53" t="str">
        <f>AH79</f>
        <v>X</v>
      </c>
      <c r="N79" s="53">
        <f>N76+AH77</f>
        <v>59</v>
      </c>
      <c r="O79" s="53">
        <f>AI79</f>
        <v>3</v>
      </c>
      <c r="P79" s="53">
        <f>P76+AI77</f>
        <v>111</v>
      </c>
      <c r="Q79" s="53">
        <f>AJ79</f>
        <v>4</v>
      </c>
      <c r="R79" s="53">
        <f>R76+AJ77</f>
        <v>100</v>
      </c>
      <c r="S79" s="52" t="str">
        <f>AK79</f>
        <v>X</v>
      </c>
      <c r="T79" s="53">
        <f>T76+AK77</f>
        <v>87</v>
      </c>
      <c r="U79" s="53">
        <f>AL79</f>
        <v>1</v>
      </c>
      <c r="V79" s="8">
        <f>V76+AL77</f>
        <v>89</v>
      </c>
      <c r="W79" s="52" t="str">
        <f>AM79</f>
        <v>X</v>
      </c>
      <c r="X79" s="8">
        <f>X76+AM77</f>
        <v>0</v>
      </c>
      <c r="Y79" s="53" t="str">
        <f>AN79</f>
        <v>X</v>
      </c>
      <c r="Z79" s="8">
        <f>Z76+AN77</f>
        <v>0</v>
      </c>
      <c r="AA79" s="52" t="str">
        <f t="shared" ref="AA79" si="629">AO79</f>
        <v>X</v>
      </c>
      <c r="AB79" s="8">
        <f>AB76+AO77</f>
        <v>0</v>
      </c>
      <c r="AC79" s="53" t="str">
        <f t="shared" ref="AC79" si="630">AP79</f>
        <v>X</v>
      </c>
      <c r="AD79" s="8">
        <f>AD76+AP77</f>
        <v>0</v>
      </c>
      <c r="AE79" s="7" t="str">
        <f t="shared" ref="AE79" si="631">IF(ISTEXT(G78),"X",RANK(G78,$G78:$AC78,1))</f>
        <v>X</v>
      </c>
      <c r="AF79" s="7">
        <f t="shared" ref="AF79" si="632">IF(ISTEXT(I78),"X",RANK(I78,$G78:$AC78,1))</f>
        <v>2</v>
      </c>
      <c r="AG79" s="7">
        <f t="shared" ref="AG79" si="633">IF(ISTEXT(K78),"X",RANK(K78,$G78:$AC78,1))</f>
        <v>5</v>
      </c>
      <c r="AH79" s="7" t="str">
        <f t="shared" ref="AH79" si="634">IF(ISTEXT(M78),"X",RANK(M78,$G78:$AC78,1))</f>
        <v>X</v>
      </c>
      <c r="AI79" s="7">
        <f t="shared" ref="AI79" si="635">IF(ISTEXT(O78),"X",RANK(O78,$G78:$AC78,1))</f>
        <v>3</v>
      </c>
      <c r="AJ79" s="7">
        <f t="shared" ref="AJ79" si="636">IF(ISTEXT(Q78),"X",RANK(Q78,$G78:$AC78,1))</f>
        <v>4</v>
      </c>
      <c r="AK79" s="7" t="str">
        <f t="shared" ref="AK79" si="637">IF(ISTEXT(S78),"X",RANK(S78,$G78:$AC78,1))</f>
        <v>X</v>
      </c>
      <c r="AL79" s="7">
        <f t="shared" ref="AL79" si="638">IF(ISTEXT(U78),"X",RANK(U78,$G78:$AC78,1))</f>
        <v>1</v>
      </c>
      <c r="AM79" s="7" t="str">
        <f t="shared" ref="AM79" si="639">IF(ISTEXT(W78),"X",RANK(W78,$G78:$AC78,1))</f>
        <v>X</v>
      </c>
      <c r="AN79" s="7" t="str">
        <f t="shared" ref="AN79" si="640">IF(ISTEXT(Y78),"X",RANK(Y78,$G78:$AC78,1))</f>
        <v>X</v>
      </c>
      <c r="AO79" s="7" t="str">
        <f t="shared" ref="AO79" si="641">IF(ISTEXT(AA78),"X",RANK(AA78,$G78:$AC78,1))</f>
        <v>X</v>
      </c>
      <c r="AP79" s="7" t="str">
        <f t="shared" ref="AP79" si="642">IF(ISTEXT(AC78),"X",RANK(AC78,$G78:$AC78,1))</f>
        <v>X</v>
      </c>
      <c r="AQ79" s="308"/>
      <c r="AR79" s="13"/>
      <c r="AS79" s="13"/>
      <c r="AT79" s="13"/>
      <c r="AU79" s="13"/>
      <c r="AV79" s="13"/>
      <c r="AW79" s="13"/>
      <c r="AX79" s="13"/>
      <c r="AY79" s="13"/>
      <c r="AZ79" s="13"/>
      <c r="BA79" s="13"/>
      <c r="BB79" s="13"/>
    </row>
    <row r="80" spans="2:54" s="41" customFormat="1" ht="17.25" customHeight="1" x14ac:dyDescent="0.2">
      <c r="B80" s="283">
        <f>(B77+1)</f>
        <v>26</v>
      </c>
      <c r="C80" s="150" t="s">
        <v>55</v>
      </c>
      <c r="D80" s="151" t="s">
        <v>3</v>
      </c>
      <c r="E80" s="152">
        <v>5.3240740740740744E-4</v>
      </c>
      <c r="F80" s="153" t="s">
        <v>0</v>
      </c>
      <c r="G80" s="403">
        <v>5.0891203703703699E-4</v>
      </c>
      <c r="H80" s="404"/>
      <c r="I80" s="403">
        <v>6.4710648148148147E-4</v>
      </c>
      <c r="J80" s="404"/>
      <c r="K80" s="403">
        <v>5.4108796296296294E-4</v>
      </c>
      <c r="L80" s="404"/>
      <c r="M80" s="403">
        <v>5.6331018518518525E-4</v>
      </c>
      <c r="N80" s="404"/>
      <c r="O80" s="403">
        <v>6.6446759259259248E-4</v>
      </c>
      <c r="P80" s="404"/>
      <c r="Q80" s="403">
        <v>5.7210648148148149E-4</v>
      </c>
      <c r="R80" s="404"/>
      <c r="S80" s="403">
        <v>6.2245370370370373E-4</v>
      </c>
      <c r="T80" s="404"/>
      <c r="U80" s="403" t="s">
        <v>226</v>
      </c>
      <c r="V80" s="404"/>
      <c r="W80" s="403" t="s">
        <v>36</v>
      </c>
      <c r="X80" s="404"/>
      <c r="Y80" s="403" t="s">
        <v>36</v>
      </c>
      <c r="Z80" s="404"/>
      <c r="AA80" s="378" t="s">
        <v>36</v>
      </c>
      <c r="AB80" s="379"/>
      <c r="AC80" s="378" t="s">
        <v>36</v>
      </c>
      <c r="AD80" s="379"/>
      <c r="AE80" s="7">
        <f t="shared" ref="AE80" si="643">IF(ISTEXT(G81),0,($AF$1+1-AE82-(COUNTIF($AE82:$AP82,AE82)-1)/2))</f>
        <v>0</v>
      </c>
      <c r="AF80" s="7">
        <f t="shared" ref="AF80" si="644">IF(ISTEXT(I81),0,($AF$1+1-AF82-(COUNTIF($AE82:$AP82,AF82)-1)/2))</f>
        <v>4</v>
      </c>
      <c r="AG80" s="7">
        <f t="shared" ref="AG80" si="645">IF(ISTEXT(K81),0,($AF$1+1-AG82-(COUNTIF($AE82:$AP82,AG82)-1)/2))</f>
        <v>8</v>
      </c>
      <c r="AH80" s="7">
        <f t="shared" ref="AH80" si="646">IF(ISTEXT(M81),0,($AF$1+1-AH82-(COUNTIF($AE82:$AP82,AH82)-1)/2))</f>
        <v>7</v>
      </c>
      <c r="AI80" s="7">
        <f t="shared" ref="AI80" si="647">IF(ISTEXT(O81),0,($AF$1+1-AI82-(COUNTIF($AE82:$AP82,AI82)-1)/2))</f>
        <v>3</v>
      </c>
      <c r="AJ80" s="7">
        <f t="shared" ref="AJ80" si="648">IF(ISTEXT(Q81),0,($AF$1+1-AJ82-(COUNTIF($AE82:$AP82,AJ82)-1)/2))</f>
        <v>6</v>
      </c>
      <c r="AK80" s="7">
        <f t="shared" ref="AK80" si="649">IF(ISTEXT(S81),0,($AF$1+1-AK82-(COUNTIF($AE82:$AP82,AK82)-1)/2))</f>
        <v>5</v>
      </c>
      <c r="AL80" s="7">
        <f t="shared" ref="AL80" si="650">IF(ISTEXT(U81),0,($AF$1+1-AL82-(COUNTIF($AE82:$AP82,AL82)-1)/2))</f>
        <v>0</v>
      </c>
      <c r="AM80" s="7">
        <f t="shared" ref="AM80" si="651">IF(ISTEXT(W81),0,($AF$1+1-AM82-(COUNTIF($AE82:$AP82,AM82)-1)/2))</f>
        <v>0</v>
      </c>
      <c r="AN80" s="7">
        <f t="shared" ref="AN80" si="652">IF(ISTEXT(Y81),0,($AF$1+1-AN82-(COUNTIF($AE82:$AP82,AN82)-1)/2))</f>
        <v>0</v>
      </c>
      <c r="AO80" s="7">
        <f t="shared" ref="AO80" si="653">IF(ISTEXT(AA81),0,($AF$1+1-AO82-(COUNTIF($AE82:$AP82,AO82)-1)/2))</f>
        <v>0</v>
      </c>
      <c r="AP80" s="7">
        <f t="shared" ref="AP80" si="654">IF(ISTEXT(AC81),0,($AF$1+1-AP82-(COUNTIF($AE82:$AP82,AP82)-1)/2))</f>
        <v>0</v>
      </c>
      <c r="AQ80" s="306" t="s">
        <v>292</v>
      </c>
      <c r="AR80" s="47"/>
      <c r="AS80" s="230"/>
      <c r="AT80" s="230"/>
      <c r="AU80" s="230"/>
      <c r="AV80" s="230"/>
      <c r="AW80" s="230"/>
      <c r="AX80" s="230"/>
      <c r="AY80" s="230"/>
      <c r="AZ80" s="230"/>
      <c r="BA80" s="230"/>
      <c r="BB80" s="230"/>
    </row>
    <row r="81" spans="2:54" s="32" customFormat="1" ht="9.9499999999999993" hidden="1" customHeight="1" x14ac:dyDescent="0.2">
      <c r="B81" s="284"/>
      <c r="C81" s="405" t="s">
        <v>20</v>
      </c>
      <c r="D81" s="406"/>
      <c r="E81" s="134"/>
      <c r="F81" s="154"/>
      <c r="G81" s="409" t="str">
        <f>IF(G80&lt;$E80,"ST",G80)</f>
        <v>ST</v>
      </c>
      <c r="H81" s="410"/>
      <c r="I81" s="410">
        <f>IF(I80&lt;$E80,"ST",I80)</f>
        <v>6.4710648148148147E-4</v>
      </c>
      <c r="J81" s="410"/>
      <c r="K81" s="409">
        <f>IF(K80&lt;$E80,"ST",K80)</f>
        <v>5.4108796296296294E-4</v>
      </c>
      <c r="L81" s="410"/>
      <c r="M81" s="410">
        <f>IF(M80&lt;$E80,"ST",M80)</f>
        <v>5.6331018518518525E-4</v>
      </c>
      <c r="N81" s="410"/>
      <c r="O81" s="410">
        <f>IF(O80&lt;$E80,"ST",O80)</f>
        <v>6.6446759259259248E-4</v>
      </c>
      <c r="P81" s="410"/>
      <c r="Q81" s="410">
        <f>IF(Q80&lt;$E80,"ST",Q80)</f>
        <v>5.7210648148148149E-4</v>
      </c>
      <c r="R81" s="410"/>
      <c r="S81" s="409">
        <f>IF(S80&lt;$E80,"ST",S80)</f>
        <v>6.2245370370370373E-4</v>
      </c>
      <c r="T81" s="410"/>
      <c r="U81" s="402" t="str">
        <f>IF(U80&lt;$E80,"ST",U80)</f>
        <v>DQ</v>
      </c>
      <c r="V81" s="402"/>
      <c r="W81" s="381" t="str">
        <f>IF(W80&lt;$E80,"ST",W80)</f>
        <v>t</v>
      </c>
      <c r="X81" s="402"/>
      <c r="Y81" s="402" t="str">
        <f>IF(Y80&lt;$E80,"ST",Y80)</f>
        <v>t</v>
      </c>
      <c r="Z81" s="402"/>
      <c r="AA81" s="380" t="str">
        <f t="shared" ref="AA81" si="655">IF(AA80&lt;$E80,"ST",AA80)</f>
        <v>t</v>
      </c>
      <c r="AB81" s="381"/>
      <c r="AC81" s="380" t="str">
        <f t="shared" ref="AC81" si="656">IF(AC80&lt;$E80,"ST",AC80)</f>
        <v>t</v>
      </c>
      <c r="AD81" s="381"/>
      <c r="AE81" s="7"/>
      <c r="AF81" s="7"/>
      <c r="AG81" s="7"/>
      <c r="AH81" s="7"/>
      <c r="AI81" s="7"/>
      <c r="AJ81" s="7"/>
      <c r="AK81" s="7"/>
      <c r="AL81" s="7"/>
      <c r="AM81" s="7"/>
      <c r="AN81" s="7"/>
      <c r="AO81" s="7"/>
      <c r="AP81" s="7"/>
      <c r="AQ81" s="307"/>
      <c r="AR81" s="232"/>
      <c r="AS81" s="232"/>
      <c r="AT81" s="232"/>
      <c r="AU81" s="232"/>
      <c r="AV81" s="232"/>
      <c r="AW81" s="232"/>
      <c r="AX81" s="232"/>
      <c r="AY81" s="232"/>
      <c r="AZ81" s="232"/>
      <c r="BA81" s="232"/>
      <c r="BB81" s="232"/>
    </row>
    <row r="82" spans="2:54" s="43" customFormat="1" ht="17.25" customHeight="1" x14ac:dyDescent="0.2">
      <c r="B82" s="285"/>
      <c r="C82" s="407"/>
      <c r="D82" s="408"/>
      <c r="E82" s="135"/>
      <c r="F82" s="154" t="s">
        <v>7</v>
      </c>
      <c r="G82" s="52" t="str">
        <f>AE82</f>
        <v>X</v>
      </c>
      <c r="H82" s="53">
        <f>H79+AE80</f>
        <v>99</v>
      </c>
      <c r="I82" s="53">
        <f>AF82</f>
        <v>5</v>
      </c>
      <c r="J82" s="53">
        <f>J79+AF80</f>
        <v>108</v>
      </c>
      <c r="K82" s="52">
        <f>AG82</f>
        <v>1</v>
      </c>
      <c r="L82" s="53">
        <f>L79+AG80</f>
        <v>110</v>
      </c>
      <c r="M82" s="53">
        <f>AH82</f>
        <v>2</v>
      </c>
      <c r="N82" s="53">
        <f>N79+AH80</f>
        <v>66</v>
      </c>
      <c r="O82" s="53">
        <f>AI82</f>
        <v>6</v>
      </c>
      <c r="P82" s="53">
        <f>P79+AI80</f>
        <v>114</v>
      </c>
      <c r="Q82" s="53">
        <f>AJ82</f>
        <v>3</v>
      </c>
      <c r="R82" s="53">
        <f>R79+AJ80</f>
        <v>106</v>
      </c>
      <c r="S82" s="52">
        <f>AK82</f>
        <v>4</v>
      </c>
      <c r="T82" s="53">
        <f>T79+AK80</f>
        <v>92</v>
      </c>
      <c r="U82" s="53" t="str">
        <f>AL82</f>
        <v>X</v>
      </c>
      <c r="V82" s="8">
        <f>V79+AL80</f>
        <v>89</v>
      </c>
      <c r="W82" s="52" t="str">
        <f>AM82</f>
        <v>X</v>
      </c>
      <c r="X82" s="8">
        <f>X79+AM80</f>
        <v>0</v>
      </c>
      <c r="Y82" s="53" t="str">
        <f>AN82</f>
        <v>X</v>
      </c>
      <c r="Z82" s="8">
        <f>Z79+AN80</f>
        <v>0</v>
      </c>
      <c r="AA82" s="52" t="str">
        <f t="shared" ref="AA82" si="657">AO82</f>
        <v>X</v>
      </c>
      <c r="AB82" s="8">
        <f>AB79+AO80</f>
        <v>0</v>
      </c>
      <c r="AC82" s="53" t="str">
        <f t="shared" ref="AC82" si="658">AP82</f>
        <v>X</v>
      </c>
      <c r="AD82" s="8">
        <f>AD79+AP80</f>
        <v>0</v>
      </c>
      <c r="AE82" s="7" t="str">
        <f t="shared" ref="AE82" si="659">IF(ISTEXT(G81),"X",RANK(G81,$G81:$AC81,1))</f>
        <v>X</v>
      </c>
      <c r="AF82" s="7">
        <f t="shared" ref="AF82" si="660">IF(ISTEXT(I81),"X",RANK(I81,$G81:$AC81,1))</f>
        <v>5</v>
      </c>
      <c r="AG82" s="7">
        <f t="shared" ref="AG82" si="661">IF(ISTEXT(K81),"X",RANK(K81,$G81:$AC81,1))</f>
        <v>1</v>
      </c>
      <c r="AH82" s="7">
        <f t="shared" ref="AH82" si="662">IF(ISTEXT(M81),"X",RANK(M81,$G81:$AC81,1))</f>
        <v>2</v>
      </c>
      <c r="AI82" s="7">
        <f t="shared" ref="AI82" si="663">IF(ISTEXT(O81),"X",RANK(O81,$G81:$AC81,1))</f>
        <v>6</v>
      </c>
      <c r="AJ82" s="7">
        <f t="shared" ref="AJ82" si="664">IF(ISTEXT(Q81),"X",RANK(Q81,$G81:$AC81,1))</f>
        <v>3</v>
      </c>
      <c r="AK82" s="7">
        <f t="shared" ref="AK82" si="665">IF(ISTEXT(S81),"X",RANK(S81,$G81:$AC81,1))</f>
        <v>4</v>
      </c>
      <c r="AL82" s="7" t="str">
        <f t="shared" ref="AL82" si="666">IF(ISTEXT(U81),"X",RANK(U81,$G81:$AC81,1))</f>
        <v>X</v>
      </c>
      <c r="AM82" s="7" t="str">
        <f t="shared" ref="AM82" si="667">IF(ISTEXT(W81),"X",RANK(W81,$G81:$AC81,1))</f>
        <v>X</v>
      </c>
      <c r="AN82" s="7" t="str">
        <f t="shared" ref="AN82" si="668">IF(ISTEXT(Y81),"X",RANK(Y81,$G81:$AC81,1))</f>
        <v>X</v>
      </c>
      <c r="AO82" s="7" t="str">
        <f t="shared" ref="AO82" si="669">IF(ISTEXT(AA81),"X",RANK(AA81,$G81:$AC81,1))</f>
        <v>X</v>
      </c>
      <c r="AP82" s="7" t="str">
        <f t="shared" ref="AP82" si="670">IF(ISTEXT(AC81),"X",RANK(AC81,$G81:$AC81,1))</f>
        <v>X</v>
      </c>
      <c r="AQ82" s="308"/>
      <c r="AR82" s="13"/>
      <c r="AS82" s="13"/>
      <c r="AT82" s="13"/>
      <c r="AU82" s="13"/>
      <c r="AV82" s="13"/>
      <c r="AW82" s="13"/>
      <c r="AX82" s="13"/>
      <c r="AY82" s="13"/>
      <c r="AZ82" s="13"/>
      <c r="BA82" s="13"/>
      <c r="BB82" s="13"/>
    </row>
    <row r="83" spans="2:54" s="41" customFormat="1" ht="17.25" customHeight="1" x14ac:dyDescent="0.2">
      <c r="B83" s="283">
        <f>(B80+1)</f>
        <v>27</v>
      </c>
      <c r="C83" s="150" t="s">
        <v>61</v>
      </c>
      <c r="D83" s="151" t="s">
        <v>3</v>
      </c>
      <c r="E83" s="152">
        <v>5.3240740740740744E-4</v>
      </c>
      <c r="F83" s="153" t="s">
        <v>0</v>
      </c>
      <c r="G83" s="403">
        <v>5.660879629629629E-4</v>
      </c>
      <c r="H83" s="404"/>
      <c r="I83" s="403">
        <v>5.7615740740740739E-4</v>
      </c>
      <c r="J83" s="404"/>
      <c r="K83" s="403">
        <v>6.3263888888888886E-4</v>
      </c>
      <c r="L83" s="404"/>
      <c r="M83" s="403">
        <v>5.2685185185185192E-4</v>
      </c>
      <c r="N83" s="404"/>
      <c r="O83" s="403">
        <v>5.4745370370370375E-4</v>
      </c>
      <c r="P83" s="404"/>
      <c r="Q83" s="403">
        <v>6.3912037037037041E-4</v>
      </c>
      <c r="R83" s="404"/>
      <c r="S83" s="403">
        <v>5.579861111111111E-4</v>
      </c>
      <c r="T83" s="404"/>
      <c r="U83" s="403">
        <v>5.438657407407407E-4</v>
      </c>
      <c r="V83" s="404"/>
      <c r="W83" s="403" t="s">
        <v>36</v>
      </c>
      <c r="X83" s="404"/>
      <c r="Y83" s="403" t="s">
        <v>36</v>
      </c>
      <c r="Z83" s="404"/>
      <c r="AA83" s="378" t="s">
        <v>36</v>
      </c>
      <c r="AB83" s="379"/>
      <c r="AC83" s="378" t="s">
        <v>36</v>
      </c>
      <c r="AD83" s="379"/>
      <c r="AE83" s="7">
        <f t="shared" ref="AE83" si="671">IF(ISTEXT(G84),0,($AF$1+1-AE85-(COUNTIF($AE85:$AP85,AE85)-1)/2))</f>
        <v>5</v>
      </c>
      <c r="AF83" s="7">
        <f t="shared" ref="AF83" si="672">IF(ISTEXT(I84),0,($AF$1+1-AF85-(COUNTIF($AE85:$AP85,AF85)-1)/2))</f>
        <v>4</v>
      </c>
      <c r="AG83" s="7">
        <f t="shared" ref="AG83" si="673">IF(ISTEXT(K84),0,($AF$1+1-AG85-(COUNTIF($AE85:$AP85,AG85)-1)/2))</f>
        <v>3</v>
      </c>
      <c r="AH83" s="7">
        <f t="shared" ref="AH83" si="674">IF(ISTEXT(M84),0,($AF$1+1-AH85-(COUNTIF($AE85:$AP85,AH85)-1)/2))</f>
        <v>0</v>
      </c>
      <c r="AI83" s="7">
        <f t="shared" ref="AI83" si="675">IF(ISTEXT(O84),0,($AF$1+1-AI85-(COUNTIF($AE85:$AP85,AI85)-1)/2))</f>
        <v>7</v>
      </c>
      <c r="AJ83" s="7">
        <f t="shared" ref="AJ83" si="676">IF(ISTEXT(Q84),0,($AF$1+1-AJ85-(COUNTIF($AE85:$AP85,AJ85)-1)/2))</f>
        <v>2</v>
      </c>
      <c r="AK83" s="7">
        <f t="shared" ref="AK83" si="677">IF(ISTEXT(S84),0,($AF$1+1-AK85-(COUNTIF($AE85:$AP85,AK85)-1)/2))</f>
        <v>6</v>
      </c>
      <c r="AL83" s="7">
        <f t="shared" ref="AL83" si="678">IF(ISTEXT(U84),0,($AF$1+1-AL85-(COUNTIF($AE85:$AP85,AL85)-1)/2))</f>
        <v>8</v>
      </c>
      <c r="AM83" s="7">
        <f t="shared" ref="AM83" si="679">IF(ISTEXT(W84),0,($AF$1+1-AM85-(COUNTIF($AE85:$AP85,AM85)-1)/2))</f>
        <v>0</v>
      </c>
      <c r="AN83" s="7">
        <f t="shared" ref="AN83" si="680">IF(ISTEXT(Y84),0,($AF$1+1-AN85-(COUNTIF($AE85:$AP85,AN85)-1)/2))</f>
        <v>0</v>
      </c>
      <c r="AO83" s="7">
        <f t="shared" ref="AO83" si="681">IF(ISTEXT(AA84),0,($AF$1+1-AO85-(COUNTIF($AE85:$AP85,AO85)-1)/2))</f>
        <v>0</v>
      </c>
      <c r="AP83" s="7">
        <f t="shared" ref="AP83" si="682">IF(ISTEXT(AC84),0,($AF$1+1-AP85-(COUNTIF($AE85:$AP85,AP85)-1)/2))</f>
        <v>0</v>
      </c>
      <c r="AQ83" s="309"/>
      <c r="AR83" s="47"/>
      <c r="AS83" s="230"/>
      <c r="AT83" s="230"/>
      <c r="AU83" s="230"/>
      <c r="AV83" s="230"/>
      <c r="AW83" s="230"/>
      <c r="AX83" s="230"/>
      <c r="AY83" s="230"/>
      <c r="AZ83" s="230"/>
      <c r="BA83" s="230"/>
      <c r="BB83" s="230"/>
    </row>
    <row r="84" spans="2:54" s="32" customFormat="1" ht="9.9499999999999993" hidden="1" customHeight="1" x14ac:dyDescent="0.2">
      <c r="B84" s="284"/>
      <c r="C84" s="405" t="s">
        <v>20</v>
      </c>
      <c r="D84" s="406"/>
      <c r="E84" s="134"/>
      <c r="F84" s="154"/>
      <c r="G84" s="409">
        <f>IF(G83&lt;$E83,"ST",G83)</f>
        <v>5.660879629629629E-4</v>
      </c>
      <c r="H84" s="410"/>
      <c r="I84" s="410">
        <f>IF(I83&lt;$E83,"ST",I83)</f>
        <v>5.7615740740740739E-4</v>
      </c>
      <c r="J84" s="410"/>
      <c r="K84" s="409">
        <f>IF(K83&lt;$E83,"ST",K83)</f>
        <v>6.3263888888888886E-4</v>
      </c>
      <c r="L84" s="410"/>
      <c r="M84" s="410" t="str">
        <f>IF(M83&lt;$E83,"ST",M83)</f>
        <v>ST</v>
      </c>
      <c r="N84" s="410"/>
      <c r="O84" s="410">
        <f>IF(O83&lt;$E83,"ST",O83)</f>
        <v>5.4745370370370375E-4</v>
      </c>
      <c r="P84" s="410"/>
      <c r="Q84" s="410">
        <f>IF(Q83&lt;$E83,"ST",Q83)</f>
        <v>6.3912037037037041E-4</v>
      </c>
      <c r="R84" s="410"/>
      <c r="S84" s="409">
        <f>IF(S83&lt;$E83,"ST",S83)</f>
        <v>5.579861111111111E-4</v>
      </c>
      <c r="T84" s="410"/>
      <c r="U84" s="402">
        <f>IF(U83&lt;$E83,"ST",U83)</f>
        <v>5.438657407407407E-4</v>
      </c>
      <c r="V84" s="402"/>
      <c r="W84" s="381" t="str">
        <f>IF(W83&lt;$E83,"ST",W83)</f>
        <v>t</v>
      </c>
      <c r="X84" s="402"/>
      <c r="Y84" s="402" t="str">
        <f>IF(Y83&lt;$E83,"ST",Y83)</f>
        <v>t</v>
      </c>
      <c r="Z84" s="402"/>
      <c r="AA84" s="380" t="str">
        <f t="shared" ref="AA84" si="683">IF(AA83&lt;$E83,"ST",AA83)</f>
        <v>t</v>
      </c>
      <c r="AB84" s="381"/>
      <c r="AC84" s="380" t="str">
        <f t="shared" ref="AC84" si="684">IF(AC83&lt;$E83,"ST",AC83)</f>
        <v>t</v>
      </c>
      <c r="AD84" s="381"/>
      <c r="AE84" s="7"/>
      <c r="AF84" s="7"/>
      <c r="AG84" s="7"/>
      <c r="AH84" s="7"/>
      <c r="AI84" s="7"/>
      <c r="AJ84" s="7"/>
      <c r="AK84" s="7"/>
      <c r="AL84" s="7"/>
      <c r="AM84" s="7"/>
      <c r="AN84" s="7"/>
      <c r="AO84" s="7"/>
      <c r="AP84" s="7"/>
      <c r="AQ84" s="307"/>
      <c r="AR84" s="232"/>
      <c r="AS84" s="232"/>
      <c r="AT84" s="232"/>
      <c r="AU84" s="232"/>
      <c r="AV84" s="232"/>
      <c r="AW84" s="232"/>
      <c r="AX84" s="232"/>
      <c r="AY84" s="232"/>
      <c r="AZ84" s="232"/>
      <c r="BA84" s="232"/>
      <c r="BB84" s="232"/>
    </row>
    <row r="85" spans="2:54" s="43" customFormat="1" ht="17.25" customHeight="1" x14ac:dyDescent="0.2">
      <c r="B85" s="285"/>
      <c r="C85" s="407"/>
      <c r="D85" s="408"/>
      <c r="E85" s="135"/>
      <c r="F85" s="155" t="s">
        <v>7</v>
      </c>
      <c r="G85" s="52">
        <f>AE85</f>
        <v>4</v>
      </c>
      <c r="H85" s="53">
        <f>H82+AE83</f>
        <v>104</v>
      </c>
      <c r="I85" s="53">
        <f>AF85</f>
        <v>5</v>
      </c>
      <c r="J85" s="53">
        <f>J82+AF83</f>
        <v>112</v>
      </c>
      <c r="K85" s="52">
        <f>AG85</f>
        <v>6</v>
      </c>
      <c r="L85" s="53">
        <f>L82+AG83</f>
        <v>113</v>
      </c>
      <c r="M85" s="53" t="str">
        <f>AH85</f>
        <v>X</v>
      </c>
      <c r="N85" s="53">
        <f>N82+AH83</f>
        <v>66</v>
      </c>
      <c r="O85" s="53">
        <f>AI85</f>
        <v>2</v>
      </c>
      <c r="P85" s="53">
        <f>P82+AI83</f>
        <v>121</v>
      </c>
      <c r="Q85" s="53">
        <f>AJ85</f>
        <v>7</v>
      </c>
      <c r="R85" s="53">
        <f>R82+AJ83</f>
        <v>108</v>
      </c>
      <c r="S85" s="52">
        <f>AK85</f>
        <v>3</v>
      </c>
      <c r="T85" s="53">
        <f>T82+AK83</f>
        <v>98</v>
      </c>
      <c r="U85" s="53">
        <f>AL85</f>
        <v>1</v>
      </c>
      <c r="V85" s="8">
        <f>V82+AL83</f>
        <v>97</v>
      </c>
      <c r="W85" s="52" t="str">
        <f>AM85</f>
        <v>X</v>
      </c>
      <c r="X85" s="8">
        <f>X82+AM83</f>
        <v>0</v>
      </c>
      <c r="Y85" s="53" t="str">
        <f>AN85</f>
        <v>X</v>
      </c>
      <c r="Z85" s="8">
        <f>Z82+AN83</f>
        <v>0</v>
      </c>
      <c r="AA85" s="52" t="str">
        <f t="shared" ref="AA85" si="685">AO85</f>
        <v>X</v>
      </c>
      <c r="AB85" s="8">
        <f>AB82+AO83</f>
        <v>0</v>
      </c>
      <c r="AC85" s="53" t="str">
        <f t="shared" ref="AC85" si="686">AP85</f>
        <v>X</v>
      </c>
      <c r="AD85" s="8">
        <f>AD82+AP83</f>
        <v>0</v>
      </c>
      <c r="AE85" s="267">
        <f t="shared" ref="AE85" si="687">IF(ISTEXT(G84),"X",RANK(G84,$G84:$AC84,1))</f>
        <v>4</v>
      </c>
      <c r="AF85" s="267">
        <f t="shared" ref="AF85" si="688">IF(ISTEXT(I84),"X",RANK(I84,$G84:$AC84,1))</f>
        <v>5</v>
      </c>
      <c r="AG85" s="267">
        <f t="shared" ref="AG85" si="689">IF(ISTEXT(K84),"X",RANK(K84,$G84:$AC84,1))</f>
        <v>6</v>
      </c>
      <c r="AH85" s="267" t="str">
        <f t="shared" ref="AH85" si="690">IF(ISTEXT(M84),"X",RANK(M84,$G84:$AC84,1))</f>
        <v>X</v>
      </c>
      <c r="AI85" s="267">
        <f t="shared" ref="AI85" si="691">IF(ISTEXT(O84),"X",RANK(O84,$G84:$AC84,1))</f>
        <v>2</v>
      </c>
      <c r="AJ85" s="267">
        <f t="shared" ref="AJ85" si="692">IF(ISTEXT(Q84),"X",RANK(Q84,$G84:$AC84,1))</f>
        <v>7</v>
      </c>
      <c r="AK85" s="267">
        <f t="shared" ref="AK85" si="693">IF(ISTEXT(S84),"X",RANK(S84,$G84:$AC84,1))</f>
        <v>3</v>
      </c>
      <c r="AL85" s="267">
        <f t="shared" ref="AL85" si="694">IF(ISTEXT(U84),"X",RANK(U84,$G84:$AC84,1))</f>
        <v>1</v>
      </c>
      <c r="AM85" s="267" t="str">
        <f t="shared" ref="AM85" si="695">IF(ISTEXT(W84),"X",RANK(W84,$G84:$AC84,1))</f>
        <v>X</v>
      </c>
      <c r="AN85" s="267" t="str">
        <f t="shared" ref="AN85" si="696">IF(ISTEXT(Y84),"X",RANK(Y84,$G84:$AC84,1))</f>
        <v>X</v>
      </c>
      <c r="AO85" s="267" t="str">
        <f t="shared" ref="AO85" si="697">IF(ISTEXT(AA84),"X",RANK(AA84,$G84:$AC84,1))</f>
        <v>X</v>
      </c>
      <c r="AP85" s="267" t="str">
        <f t="shared" ref="AP85" si="698">IF(ISTEXT(AC84),"X",RANK(AC84,$G84:$AC84,1))</f>
        <v>X</v>
      </c>
      <c r="AQ85" s="308"/>
      <c r="AR85" s="13"/>
      <c r="AS85" s="13"/>
      <c r="AT85" s="13"/>
      <c r="AU85" s="13"/>
      <c r="AV85" s="13"/>
      <c r="AW85" s="13"/>
      <c r="AX85" s="13"/>
      <c r="AY85" s="13"/>
      <c r="AZ85" s="13"/>
      <c r="BA85" s="13"/>
      <c r="BB85" s="13"/>
    </row>
    <row r="86" spans="2:54" s="41" customFormat="1" ht="17.25" customHeight="1" x14ac:dyDescent="0.2">
      <c r="B86" s="283">
        <f>(B83+1)</f>
        <v>28</v>
      </c>
      <c r="C86" s="150" t="s">
        <v>63</v>
      </c>
      <c r="D86" s="151" t="s">
        <v>51</v>
      </c>
      <c r="E86" s="152">
        <v>1.6550925925925926E-3</v>
      </c>
      <c r="F86" s="153" t="s">
        <v>0</v>
      </c>
      <c r="G86" s="403">
        <v>1.7064814814814816E-3</v>
      </c>
      <c r="H86" s="404"/>
      <c r="I86" s="403">
        <v>1.6750000000000001E-3</v>
      </c>
      <c r="J86" s="404"/>
      <c r="K86" s="403">
        <v>1.7017361111111111E-3</v>
      </c>
      <c r="L86" s="404"/>
      <c r="M86" s="403">
        <v>1.726273148148148E-3</v>
      </c>
      <c r="N86" s="404"/>
      <c r="O86" s="403">
        <v>1.610763888888889E-3</v>
      </c>
      <c r="P86" s="404"/>
      <c r="Q86" s="403">
        <v>1.7943287037037036E-3</v>
      </c>
      <c r="R86" s="404"/>
      <c r="S86" s="403">
        <v>1.6226851851851853E-3</v>
      </c>
      <c r="T86" s="404"/>
      <c r="U86" s="403">
        <v>1.5903935185185188E-3</v>
      </c>
      <c r="V86" s="404"/>
      <c r="W86" s="403" t="s">
        <v>36</v>
      </c>
      <c r="X86" s="404"/>
      <c r="Y86" s="403" t="s">
        <v>36</v>
      </c>
      <c r="Z86" s="404"/>
      <c r="AA86" s="378" t="s">
        <v>36</v>
      </c>
      <c r="AB86" s="379"/>
      <c r="AC86" s="378" t="s">
        <v>36</v>
      </c>
      <c r="AD86" s="379"/>
      <c r="AE86" s="268">
        <f t="shared" ref="AE86" si="699">IF(ISTEXT(G87),0,($AF$1+1-AE88-(COUNTIF($AE88:$AP88,AE88)-1)/2))</f>
        <v>6</v>
      </c>
      <c r="AF86" s="268">
        <f t="shared" ref="AF86" si="700">IF(ISTEXT(I87),0,($AF$1+1-AF88-(COUNTIF($AE88:$AP88,AF88)-1)/2))</f>
        <v>8</v>
      </c>
      <c r="AG86" s="268">
        <f t="shared" ref="AG86" si="701">IF(ISTEXT(K87),0,($AF$1+1-AG88-(COUNTIF($AE88:$AP88,AG88)-1)/2))</f>
        <v>7</v>
      </c>
      <c r="AH86" s="268">
        <f t="shared" ref="AH86" si="702">IF(ISTEXT(M87),0,($AF$1+1-AH88-(COUNTIF($AE88:$AP88,AH88)-1)/2))</f>
        <v>5</v>
      </c>
      <c r="AI86" s="268">
        <f t="shared" ref="AI86" si="703">IF(ISTEXT(O87),0,($AF$1+1-AI88-(COUNTIF($AE88:$AP88,AI88)-1)/2))</f>
        <v>0</v>
      </c>
      <c r="AJ86" s="268">
        <f t="shared" ref="AJ86" si="704">IF(ISTEXT(Q87),0,($AF$1+1-AJ88-(COUNTIF($AE88:$AP88,AJ88)-1)/2))</f>
        <v>4</v>
      </c>
      <c r="AK86" s="268">
        <f t="shared" ref="AK86" si="705">IF(ISTEXT(S87),0,($AF$1+1-AK88-(COUNTIF($AE88:$AP88,AK88)-1)/2))</f>
        <v>0</v>
      </c>
      <c r="AL86" s="268">
        <f t="shared" ref="AL86" si="706">IF(ISTEXT(U87),0,($AF$1+1-AL88-(COUNTIF($AE88:$AP88,AL88)-1)/2))</f>
        <v>0</v>
      </c>
      <c r="AM86" s="268">
        <f t="shared" ref="AM86" si="707">IF(ISTEXT(W87),0,($AF$1+1-AM88-(COUNTIF($AE88:$AP88,AM88)-1)/2))</f>
        <v>0</v>
      </c>
      <c r="AN86" s="268">
        <f t="shared" ref="AN86" si="708">IF(ISTEXT(Y87),0,($AF$1+1-AN88-(COUNTIF($AE88:$AP88,AN88)-1)/2))</f>
        <v>0</v>
      </c>
      <c r="AO86" s="268">
        <f t="shared" ref="AO86" si="709">IF(ISTEXT(AA87),0,($AF$1+1-AO88-(COUNTIF($AE88:$AP88,AO88)-1)/2))</f>
        <v>0</v>
      </c>
      <c r="AP86" s="268">
        <f t="shared" ref="AP86" si="710">IF(ISTEXT(AC87),0,($AF$1+1-AP88-(COUNTIF($AE88:$AP88,AP88)-1)/2))</f>
        <v>0</v>
      </c>
      <c r="AQ86" s="311"/>
      <c r="AR86" s="47"/>
      <c r="AS86" s="230"/>
      <c r="AT86" s="230"/>
      <c r="AU86" s="230"/>
      <c r="AV86" s="230"/>
      <c r="AW86" s="230"/>
      <c r="AX86" s="230"/>
      <c r="AY86" s="230"/>
      <c r="AZ86" s="230"/>
      <c r="BA86" s="230"/>
      <c r="BB86" s="230"/>
    </row>
    <row r="87" spans="2:54" s="32" customFormat="1" ht="9.9499999999999993" hidden="1" customHeight="1" x14ac:dyDescent="0.2">
      <c r="B87" s="284"/>
      <c r="C87" s="405" t="s">
        <v>21</v>
      </c>
      <c r="D87" s="406"/>
      <c r="E87" s="134"/>
      <c r="F87" s="154"/>
      <c r="G87" s="409">
        <f>IF(G86&lt;$E86,"ST",G86)</f>
        <v>1.7064814814814816E-3</v>
      </c>
      <c r="H87" s="410"/>
      <c r="I87" s="410">
        <f>IF(I86&lt;$E86,"ST",I86)</f>
        <v>1.6750000000000001E-3</v>
      </c>
      <c r="J87" s="410"/>
      <c r="K87" s="409">
        <f>IF(K86&lt;$E86,"ST",K86)</f>
        <v>1.7017361111111111E-3</v>
      </c>
      <c r="L87" s="410"/>
      <c r="M87" s="410">
        <f>IF(M86&lt;$E86,"ST",M86)</f>
        <v>1.726273148148148E-3</v>
      </c>
      <c r="N87" s="410"/>
      <c r="O87" s="410" t="str">
        <f>IF(O86&lt;$E86,"ST",O86)</f>
        <v>ST</v>
      </c>
      <c r="P87" s="410"/>
      <c r="Q87" s="410">
        <f>IF(Q86&lt;$E86,"ST",Q86)</f>
        <v>1.7943287037037036E-3</v>
      </c>
      <c r="R87" s="410"/>
      <c r="S87" s="409" t="str">
        <f>IF(S86&lt;$E86,"ST",S86)</f>
        <v>ST</v>
      </c>
      <c r="T87" s="410"/>
      <c r="U87" s="402" t="str">
        <f>IF(U86&lt;$E86,"ST",U86)</f>
        <v>ST</v>
      </c>
      <c r="V87" s="402"/>
      <c r="W87" s="381" t="str">
        <f>IF(W86&lt;$E86,"ST",W86)</f>
        <v>t</v>
      </c>
      <c r="X87" s="402"/>
      <c r="Y87" s="402" t="str">
        <f>IF(Y86&lt;$E86,"ST",Y86)</f>
        <v>t</v>
      </c>
      <c r="Z87" s="402"/>
      <c r="AA87" s="380" t="str">
        <f t="shared" ref="AA87" si="711">IF(AA86&lt;$E86,"ST",AA86)</f>
        <v>t</v>
      </c>
      <c r="AB87" s="381"/>
      <c r="AC87" s="380" t="str">
        <f t="shared" ref="AC87" si="712">IF(AC86&lt;$E86,"ST",AC86)</f>
        <v>t</v>
      </c>
      <c r="AD87" s="381"/>
      <c r="AE87" s="7"/>
      <c r="AF87" s="7"/>
      <c r="AG87" s="7"/>
      <c r="AH87" s="7"/>
      <c r="AI87" s="7"/>
      <c r="AJ87" s="7"/>
      <c r="AK87" s="7"/>
      <c r="AL87" s="7"/>
      <c r="AM87" s="7"/>
      <c r="AN87" s="7"/>
      <c r="AO87" s="7"/>
      <c r="AP87" s="7"/>
      <c r="AQ87" s="307"/>
      <c r="AR87" s="232"/>
      <c r="AS87" s="232"/>
      <c r="AT87" s="232"/>
      <c r="AU87" s="232"/>
      <c r="AV87" s="232"/>
      <c r="AW87" s="232"/>
      <c r="AX87" s="232"/>
      <c r="AY87" s="232"/>
      <c r="AZ87" s="232"/>
      <c r="BA87" s="232"/>
      <c r="BB87" s="232"/>
    </row>
    <row r="88" spans="2:54" s="43" customFormat="1" ht="17.25" customHeight="1" x14ac:dyDescent="0.2">
      <c r="B88" s="285"/>
      <c r="C88" s="407"/>
      <c r="D88" s="408"/>
      <c r="E88" s="135"/>
      <c r="F88" s="154" t="s">
        <v>7</v>
      </c>
      <c r="G88" s="52">
        <f>AE88</f>
        <v>3</v>
      </c>
      <c r="H88" s="53">
        <f>H85+AE86</f>
        <v>110</v>
      </c>
      <c r="I88" s="53">
        <f>AF88</f>
        <v>1</v>
      </c>
      <c r="J88" s="53">
        <f>J85+AF86</f>
        <v>120</v>
      </c>
      <c r="K88" s="52">
        <f>AG88</f>
        <v>2</v>
      </c>
      <c r="L88" s="53">
        <f>L85+AG86</f>
        <v>120</v>
      </c>
      <c r="M88" s="53">
        <f>AH88</f>
        <v>4</v>
      </c>
      <c r="N88" s="53">
        <f>N85+AH86</f>
        <v>71</v>
      </c>
      <c r="O88" s="53" t="str">
        <f>AI88</f>
        <v>X</v>
      </c>
      <c r="P88" s="53">
        <f>P85+AI86</f>
        <v>121</v>
      </c>
      <c r="Q88" s="53">
        <f>AJ88</f>
        <v>5</v>
      </c>
      <c r="R88" s="53">
        <f>R85+AJ86</f>
        <v>112</v>
      </c>
      <c r="S88" s="52" t="str">
        <f>AK88</f>
        <v>X</v>
      </c>
      <c r="T88" s="53">
        <f>T85+AK86</f>
        <v>98</v>
      </c>
      <c r="U88" s="53" t="str">
        <f>AL88</f>
        <v>X</v>
      </c>
      <c r="V88" s="8">
        <f>V85+AL86</f>
        <v>97</v>
      </c>
      <c r="W88" s="52" t="str">
        <f>AM88</f>
        <v>X</v>
      </c>
      <c r="X88" s="8">
        <f>X85+AM86</f>
        <v>0</v>
      </c>
      <c r="Y88" s="53" t="str">
        <f>AN88</f>
        <v>X</v>
      </c>
      <c r="Z88" s="8">
        <f>Z85+AN86</f>
        <v>0</v>
      </c>
      <c r="AA88" s="52" t="str">
        <f t="shared" ref="AA88" si="713">AO88</f>
        <v>X</v>
      </c>
      <c r="AB88" s="8">
        <f>AB85+AO86</f>
        <v>0</v>
      </c>
      <c r="AC88" s="53" t="str">
        <f t="shared" ref="AC88" si="714">AP88</f>
        <v>X</v>
      </c>
      <c r="AD88" s="8">
        <f>AD85+AP86</f>
        <v>0</v>
      </c>
      <c r="AE88" s="7">
        <f t="shared" ref="AE88" si="715">IF(ISTEXT(G87),"X",RANK(G87,$G87:$AC87,1))</f>
        <v>3</v>
      </c>
      <c r="AF88" s="7">
        <f t="shared" ref="AF88" si="716">IF(ISTEXT(I87),"X",RANK(I87,$G87:$AC87,1))</f>
        <v>1</v>
      </c>
      <c r="AG88" s="7">
        <f t="shared" ref="AG88" si="717">IF(ISTEXT(K87),"X",RANK(K87,$G87:$AC87,1))</f>
        <v>2</v>
      </c>
      <c r="AH88" s="7">
        <f t="shared" ref="AH88" si="718">IF(ISTEXT(M87),"X",RANK(M87,$G87:$AC87,1))</f>
        <v>4</v>
      </c>
      <c r="AI88" s="7" t="str">
        <f t="shared" ref="AI88" si="719">IF(ISTEXT(O87),"X",RANK(O87,$G87:$AC87,1))</f>
        <v>X</v>
      </c>
      <c r="AJ88" s="7">
        <f t="shared" ref="AJ88" si="720">IF(ISTEXT(Q87),"X",RANK(Q87,$G87:$AC87,1))</f>
        <v>5</v>
      </c>
      <c r="AK88" s="7" t="str">
        <f t="shared" ref="AK88" si="721">IF(ISTEXT(S87),"X",RANK(S87,$G87:$AC87,1))</f>
        <v>X</v>
      </c>
      <c r="AL88" s="7" t="str">
        <f t="shared" ref="AL88" si="722">IF(ISTEXT(U87),"X",RANK(U87,$G87:$AC87,1))</f>
        <v>X</v>
      </c>
      <c r="AM88" s="7" t="str">
        <f t="shared" ref="AM88" si="723">IF(ISTEXT(W87),"X",RANK(W87,$G87:$AC87,1))</f>
        <v>X</v>
      </c>
      <c r="AN88" s="7" t="str">
        <f t="shared" ref="AN88" si="724">IF(ISTEXT(Y87),"X",RANK(Y87,$G87:$AC87,1))</f>
        <v>X</v>
      </c>
      <c r="AO88" s="7" t="str">
        <f t="shared" ref="AO88" si="725">IF(ISTEXT(AA87),"X",RANK(AA87,$G87:$AC87,1))</f>
        <v>X</v>
      </c>
      <c r="AP88" s="7" t="str">
        <f t="shared" ref="AP88" si="726">IF(ISTEXT(AC87),"X",RANK(AC87,$G87:$AC87,1))</f>
        <v>X</v>
      </c>
      <c r="AQ88" s="308"/>
      <c r="AR88" s="13"/>
      <c r="AS88" s="13"/>
      <c r="AT88" s="13"/>
      <c r="AU88" s="13"/>
      <c r="AV88" s="13"/>
      <c r="AW88" s="13"/>
      <c r="AX88" s="13"/>
      <c r="AY88" s="13"/>
      <c r="AZ88" s="13"/>
      <c r="BA88" s="13"/>
      <c r="BB88" s="13"/>
    </row>
    <row r="89" spans="2:54" s="41" customFormat="1" ht="17.25" customHeight="1" x14ac:dyDescent="0.2">
      <c r="B89" s="283">
        <f>(B86+1)</f>
        <v>29</v>
      </c>
      <c r="C89" s="150" t="s">
        <v>56</v>
      </c>
      <c r="D89" s="151" t="s">
        <v>3</v>
      </c>
      <c r="E89" s="152">
        <v>5.4398148148148144E-4</v>
      </c>
      <c r="F89" s="153" t="s">
        <v>0</v>
      </c>
      <c r="G89" s="403">
        <v>5.5370370370370371E-4</v>
      </c>
      <c r="H89" s="404"/>
      <c r="I89" s="403">
        <v>6.4108796296296299E-4</v>
      </c>
      <c r="J89" s="404"/>
      <c r="K89" s="403">
        <v>6.0115740740740735E-4</v>
      </c>
      <c r="L89" s="404"/>
      <c r="M89" s="403">
        <v>5.2986111111111105E-4</v>
      </c>
      <c r="N89" s="404"/>
      <c r="O89" s="403" t="s">
        <v>226</v>
      </c>
      <c r="P89" s="404"/>
      <c r="Q89" s="403">
        <v>5.9826388888888885E-4</v>
      </c>
      <c r="R89" s="404"/>
      <c r="S89" s="403">
        <v>5.8263888888888894E-4</v>
      </c>
      <c r="T89" s="404"/>
      <c r="U89" s="403" t="s">
        <v>226</v>
      </c>
      <c r="V89" s="404"/>
      <c r="W89" s="403" t="s">
        <v>36</v>
      </c>
      <c r="X89" s="404"/>
      <c r="Y89" s="403" t="s">
        <v>36</v>
      </c>
      <c r="Z89" s="404"/>
      <c r="AA89" s="378" t="s">
        <v>36</v>
      </c>
      <c r="AB89" s="379"/>
      <c r="AC89" s="378" t="s">
        <v>36</v>
      </c>
      <c r="AD89" s="379"/>
      <c r="AE89" s="7">
        <f t="shared" ref="AE89" si="727">IF(ISTEXT(G90),0,($AF$1+1-AE91-(COUNTIF($AE91:$AP91,AE91)-1)/2))</f>
        <v>8</v>
      </c>
      <c r="AF89" s="7">
        <f t="shared" ref="AF89" si="728">IF(ISTEXT(I90),0,($AF$1+1-AF91-(COUNTIF($AE91:$AP91,AF91)-1)/2))</f>
        <v>4</v>
      </c>
      <c r="AG89" s="7">
        <f t="shared" ref="AG89" si="729">IF(ISTEXT(K90),0,($AF$1+1-AG91-(COUNTIF($AE91:$AP91,AG91)-1)/2))</f>
        <v>5</v>
      </c>
      <c r="AH89" s="7">
        <f t="shared" ref="AH89" si="730">IF(ISTEXT(M90),0,($AF$1+1-AH91-(COUNTIF($AE91:$AP91,AH91)-1)/2))</f>
        <v>0</v>
      </c>
      <c r="AI89" s="7">
        <f t="shared" ref="AI89" si="731">IF(ISTEXT(O90),0,($AF$1+1-AI91-(COUNTIF($AE91:$AP91,AI91)-1)/2))</f>
        <v>0</v>
      </c>
      <c r="AJ89" s="7">
        <f t="shared" ref="AJ89" si="732">IF(ISTEXT(Q90),0,($AF$1+1-AJ91-(COUNTIF($AE91:$AP91,AJ91)-1)/2))</f>
        <v>6</v>
      </c>
      <c r="AK89" s="7">
        <f t="shared" ref="AK89" si="733">IF(ISTEXT(S90),0,($AF$1+1-AK91-(COUNTIF($AE91:$AP91,AK91)-1)/2))</f>
        <v>7</v>
      </c>
      <c r="AL89" s="7">
        <f t="shared" ref="AL89" si="734">IF(ISTEXT(U90),0,($AF$1+1-AL91-(COUNTIF($AE91:$AP91,AL91)-1)/2))</f>
        <v>0</v>
      </c>
      <c r="AM89" s="7">
        <f t="shared" ref="AM89" si="735">IF(ISTEXT(W90),0,($AF$1+1-AM91-(COUNTIF($AE91:$AP91,AM91)-1)/2))</f>
        <v>0</v>
      </c>
      <c r="AN89" s="7">
        <f t="shared" ref="AN89" si="736">IF(ISTEXT(Y90),0,($AF$1+1-AN91-(COUNTIF($AE91:$AP91,AN91)-1)/2))</f>
        <v>0</v>
      </c>
      <c r="AO89" s="7">
        <f t="shared" ref="AO89" si="737">IF(ISTEXT(AA90),0,($AF$1+1-AO91-(COUNTIF($AE91:$AP91,AO91)-1)/2))</f>
        <v>0</v>
      </c>
      <c r="AP89" s="7">
        <f t="shared" ref="AP89" si="738">IF(ISTEXT(AC90),0,($AF$1+1-AP91-(COUNTIF($AE91:$AP91,AP91)-1)/2))</f>
        <v>0</v>
      </c>
      <c r="AQ89" s="306" t="s">
        <v>293</v>
      </c>
      <c r="AR89" s="47"/>
      <c r="AS89" s="230"/>
      <c r="AT89" s="230"/>
      <c r="AU89" s="230"/>
      <c r="AV89" s="230"/>
      <c r="AW89" s="230"/>
      <c r="AX89" s="230"/>
      <c r="AY89" s="230"/>
      <c r="AZ89" s="230"/>
      <c r="BA89" s="230"/>
      <c r="BB89" s="230"/>
    </row>
    <row r="90" spans="2:54" s="32" customFormat="1" ht="9.9499999999999993" hidden="1" customHeight="1" x14ac:dyDescent="0.2">
      <c r="B90" s="284"/>
      <c r="C90" s="405" t="s">
        <v>37</v>
      </c>
      <c r="D90" s="406"/>
      <c r="E90" s="134"/>
      <c r="F90" s="154"/>
      <c r="G90" s="409">
        <f>IF(G89&lt;$E89,"ST",G89)</f>
        <v>5.5370370370370371E-4</v>
      </c>
      <c r="H90" s="410"/>
      <c r="I90" s="410">
        <f>IF(I89&lt;$E89,"ST",I89)</f>
        <v>6.4108796296296299E-4</v>
      </c>
      <c r="J90" s="410"/>
      <c r="K90" s="409">
        <f>IF(K89&lt;$E89,"ST",K89)</f>
        <v>6.0115740740740735E-4</v>
      </c>
      <c r="L90" s="410"/>
      <c r="M90" s="410" t="str">
        <f>IF(M89&lt;$E89,"ST",M89)</f>
        <v>ST</v>
      </c>
      <c r="N90" s="410"/>
      <c r="O90" s="410" t="str">
        <f>IF(O89&lt;$E89,"ST",O89)</f>
        <v>DQ</v>
      </c>
      <c r="P90" s="410"/>
      <c r="Q90" s="410">
        <f>IF(Q89&lt;$E89,"ST",Q89)</f>
        <v>5.9826388888888885E-4</v>
      </c>
      <c r="R90" s="410"/>
      <c r="S90" s="409">
        <f>IF(S89&lt;$E89,"ST",S89)</f>
        <v>5.8263888888888894E-4</v>
      </c>
      <c r="T90" s="410"/>
      <c r="U90" s="402" t="str">
        <f>IF(U89&lt;$E89,"ST",U89)</f>
        <v>DQ</v>
      </c>
      <c r="V90" s="402"/>
      <c r="W90" s="381" t="str">
        <f>IF(W89&lt;$E89,"ST",W89)</f>
        <v>t</v>
      </c>
      <c r="X90" s="402"/>
      <c r="Y90" s="402" t="str">
        <f>IF(Y89&lt;$E89,"ST",Y89)</f>
        <v>t</v>
      </c>
      <c r="Z90" s="402"/>
      <c r="AA90" s="380" t="str">
        <f t="shared" ref="AA90" si="739">IF(AA89&lt;$E89,"ST",AA89)</f>
        <v>t</v>
      </c>
      <c r="AB90" s="381"/>
      <c r="AC90" s="380" t="str">
        <f t="shared" ref="AC90" si="740">IF(AC89&lt;$E89,"ST",AC89)</f>
        <v>t</v>
      </c>
      <c r="AD90" s="381"/>
      <c r="AE90" s="7"/>
      <c r="AF90" s="7"/>
      <c r="AG90" s="7"/>
      <c r="AH90" s="7"/>
      <c r="AI90" s="7"/>
      <c r="AJ90" s="7"/>
      <c r="AK90" s="7"/>
      <c r="AL90" s="7"/>
      <c r="AM90" s="7"/>
      <c r="AN90" s="7"/>
      <c r="AO90" s="7"/>
      <c r="AP90" s="7"/>
      <c r="AQ90" s="307"/>
      <c r="AR90" s="232"/>
      <c r="AS90" s="232"/>
      <c r="AT90" s="232"/>
      <c r="AU90" s="232"/>
      <c r="AV90" s="232"/>
      <c r="AW90" s="232"/>
      <c r="AX90" s="232"/>
      <c r="AY90" s="232"/>
      <c r="AZ90" s="232"/>
      <c r="BA90" s="232"/>
      <c r="BB90" s="232"/>
    </row>
    <row r="91" spans="2:54" s="43" customFormat="1" ht="17.25" customHeight="1" x14ac:dyDescent="0.2">
      <c r="B91" s="285"/>
      <c r="C91" s="407"/>
      <c r="D91" s="408"/>
      <c r="E91" s="135"/>
      <c r="F91" s="154" t="s">
        <v>7</v>
      </c>
      <c r="G91" s="52">
        <f>AE91</f>
        <v>1</v>
      </c>
      <c r="H91" s="53">
        <f>H88+AE89</f>
        <v>118</v>
      </c>
      <c r="I91" s="53">
        <f>AF91</f>
        <v>5</v>
      </c>
      <c r="J91" s="53">
        <f>J88+AF89</f>
        <v>124</v>
      </c>
      <c r="K91" s="52">
        <f>AG91</f>
        <v>4</v>
      </c>
      <c r="L91" s="53">
        <f>L88+AG89</f>
        <v>125</v>
      </c>
      <c r="M91" s="53" t="str">
        <f>AH91</f>
        <v>X</v>
      </c>
      <c r="N91" s="53">
        <f>N88+AH89</f>
        <v>71</v>
      </c>
      <c r="O91" s="53" t="str">
        <f>AI91</f>
        <v>X</v>
      </c>
      <c r="P91" s="53">
        <f>P88+AI89</f>
        <v>121</v>
      </c>
      <c r="Q91" s="53">
        <f>AJ91</f>
        <v>3</v>
      </c>
      <c r="R91" s="53">
        <f>R88+AJ89</f>
        <v>118</v>
      </c>
      <c r="S91" s="52">
        <f>AK91</f>
        <v>2</v>
      </c>
      <c r="T91" s="53">
        <f>T88+AK89</f>
        <v>105</v>
      </c>
      <c r="U91" s="53" t="str">
        <f>AL91</f>
        <v>X</v>
      </c>
      <c r="V91" s="8">
        <f>V88+AL89</f>
        <v>97</v>
      </c>
      <c r="W91" s="52" t="str">
        <f>AM91</f>
        <v>X</v>
      </c>
      <c r="X91" s="8">
        <f>X88+AM89</f>
        <v>0</v>
      </c>
      <c r="Y91" s="53" t="str">
        <f>AN91</f>
        <v>X</v>
      </c>
      <c r="Z91" s="8">
        <f>Z88+AN89</f>
        <v>0</v>
      </c>
      <c r="AA91" s="52" t="str">
        <f t="shared" ref="AA91" si="741">AO91</f>
        <v>X</v>
      </c>
      <c r="AB91" s="8">
        <f>AB88+AO89</f>
        <v>0</v>
      </c>
      <c r="AC91" s="53" t="str">
        <f t="shared" ref="AC91" si="742">AP91</f>
        <v>X</v>
      </c>
      <c r="AD91" s="8">
        <f>AD88+AP89</f>
        <v>0</v>
      </c>
      <c r="AE91" s="7">
        <f t="shared" ref="AE91" si="743">IF(ISTEXT(G90),"X",RANK(G90,$G90:$AC90,1))</f>
        <v>1</v>
      </c>
      <c r="AF91" s="7">
        <f t="shared" ref="AF91" si="744">IF(ISTEXT(I90),"X",RANK(I90,$G90:$AC90,1))</f>
        <v>5</v>
      </c>
      <c r="AG91" s="7">
        <f t="shared" ref="AG91" si="745">IF(ISTEXT(K90),"X",RANK(K90,$G90:$AC90,1))</f>
        <v>4</v>
      </c>
      <c r="AH91" s="7" t="str">
        <f t="shared" ref="AH91" si="746">IF(ISTEXT(M90),"X",RANK(M90,$G90:$AC90,1))</f>
        <v>X</v>
      </c>
      <c r="AI91" s="7" t="str">
        <f t="shared" ref="AI91" si="747">IF(ISTEXT(O90),"X",RANK(O90,$G90:$AC90,1))</f>
        <v>X</v>
      </c>
      <c r="AJ91" s="7">
        <f t="shared" ref="AJ91" si="748">IF(ISTEXT(Q90),"X",RANK(Q90,$G90:$AC90,1))</f>
        <v>3</v>
      </c>
      <c r="AK91" s="7">
        <f t="shared" ref="AK91" si="749">IF(ISTEXT(S90),"X",RANK(S90,$G90:$AC90,1))</f>
        <v>2</v>
      </c>
      <c r="AL91" s="7" t="str">
        <f t="shared" ref="AL91" si="750">IF(ISTEXT(U90),"X",RANK(U90,$G90:$AC90,1))</f>
        <v>X</v>
      </c>
      <c r="AM91" s="7" t="str">
        <f t="shared" ref="AM91" si="751">IF(ISTEXT(W90),"X",RANK(W90,$G90:$AC90,1))</f>
        <v>X</v>
      </c>
      <c r="AN91" s="7" t="str">
        <f t="shared" ref="AN91" si="752">IF(ISTEXT(Y90),"X",RANK(Y90,$G90:$AC90,1))</f>
        <v>X</v>
      </c>
      <c r="AO91" s="7" t="str">
        <f t="shared" ref="AO91" si="753">IF(ISTEXT(AA90),"X",RANK(AA90,$G90:$AC90,1))</f>
        <v>X</v>
      </c>
      <c r="AP91" s="7" t="str">
        <f t="shared" ref="AP91" si="754">IF(ISTEXT(AC90),"X",RANK(AC90,$G90:$AC90,1))</f>
        <v>X</v>
      </c>
      <c r="AQ91" s="308"/>
      <c r="AR91" s="13"/>
      <c r="AS91" s="13"/>
      <c r="AT91" s="13"/>
      <c r="AU91" s="13"/>
      <c r="AV91" s="13"/>
      <c r="AW91" s="13"/>
      <c r="AX91" s="13"/>
      <c r="AY91" s="13"/>
      <c r="AZ91" s="13"/>
      <c r="BA91" s="13"/>
      <c r="BB91" s="13"/>
    </row>
    <row r="92" spans="2:54" s="41" customFormat="1" ht="17.25" customHeight="1" x14ac:dyDescent="0.2">
      <c r="B92" s="283">
        <f>(B89+1)</f>
        <v>30</v>
      </c>
      <c r="C92" s="150" t="s">
        <v>60</v>
      </c>
      <c r="D92" s="151" t="s">
        <v>3</v>
      </c>
      <c r="E92" s="152">
        <v>5.4398148148148144E-4</v>
      </c>
      <c r="F92" s="153" t="s">
        <v>0</v>
      </c>
      <c r="G92" s="403">
        <v>5.6712962962962956E-4</v>
      </c>
      <c r="H92" s="404"/>
      <c r="I92" s="403">
        <v>6.8831018518518514E-4</v>
      </c>
      <c r="J92" s="404"/>
      <c r="K92" s="403">
        <v>5.3217592592592585E-4</v>
      </c>
      <c r="L92" s="404"/>
      <c r="M92" s="403">
        <v>5.2569444444444441E-4</v>
      </c>
      <c r="N92" s="404"/>
      <c r="O92" s="403" t="s">
        <v>226</v>
      </c>
      <c r="P92" s="404"/>
      <c r="Q92" s="403">
        <v>7.3680555555555554E-4</v>
      </c>
      <c r="R92" s="404"/>
      <c r="S92" s="403" t="s">
        <v>226</v>
      </c>
      <c r="T92" s="404"/>
      <c r="U92" s="403">
        <v>7.4606481481481485E-4</v>
      </c>
      <c r="V92" s="404"/>
      <c r="W92" s="403" t="s">
        <v>36</v>
      </c>
      <c r="X92" s="404"/>
      <c r="Y92" s="403" t="s">
        <v>36</v>
      </c>
      <c r="Z92" s="404"/>
      <c r="AA92" s="378" t="s">
        <v>36</v>
      </c>
      <c r="AB92" s="379"/>
      <c r="AC92" s="378" t="s">
        <v>36</v>
      </c>
      <c r="AD92" s="379"/>
      <c r="AE92" s="7">
        <f t="shared" ref="AE92" si="755">IF(ISTEXT(G93),0,($AF$1+1-AE94-(COUNTIF($AE94:$AP94,AE94)-1)/2))</f>
        <v>8</v>
      </c>
      <c r="AF92" s="7">
        <f t="shared" ref="AF92" si="756">IF(ISTEXT(I93),0,($AF$1+1-AF94-(COUNTIF($AE94:$AP94,AF94)-1)/2))</f>
        <v>7</v>
      </c>
      <c r="AG92" s="7">
        <f t="shared" ref="AG92" si="757">IF(ISTEXT(K93),0,($AF$1+1-AG94-(COUNTIF($AE94:$AP94,AG94)-1)/2))</f>
        <v>0</v>
      </c>
      <c r="AH92" s="7">
        <f t="shared" ref="AH92" si="758">IF(ISTEXT(M93),0,($AF$1+1-AH94-(COUNTIF($AE94:$AP94,AH94)-1)/2))</f>
        <v>0</v>
      </c>
      <c r="AI92" s="7">
        <f t="shared" ref="AI92" si="759">IF(ISTEXT(O93),0,($AF$1+1-AI94-(COUNTIF($AE94:$AP94,AI94)-1)/2))</f>
        <v>0</v>
      </c>
      <c r="AJ92" s="7">
        <f t="shared" ref="AJ92" si="760">IF(ISTEXT(Q93),0,($AF$1+1-AJ94-(COUNTIF($AE94:$AP94,AJ94)-1)/2))</f>
        <v>6</v>
      </c>
      <c r="AK92" s="7">
        <f t="shared" ref="AK92" si="761">IF(ISTEXT(S93),0,($AF$1+1-AK94-(COUNTIF($AE94:$AP94,AK94)-1)/2))</f>
        <v>0</v>
      </c>
      <c r="AL92" s="7">
        <f t="shared" ref="AL92" si="762">IF(ISTEXT(U93),0,($AF$1+1-AL94-(COUNTIF($AE94:$AP94,AL94)-1)/2))</f>
        <v>5</v>
      </c>
      <c r="AM92" s="7">
        <f t="shared" ref="AM92" si="763">IF(ISTEXT(W93),0,($AF$1+1-AM94-(COUNTIF($AE94:$AP94,AM94)-1)/2))</f>
        <v>0</v>
      </c>
      <c r="AN92" s="7">
        <f t="shared" ref="AN92" si="764">IF(ISTEXT(Y93),0,($AF$1+1-AN94-(COUNTIF($AE94:$AP94,AN94)-1)/2))</f>
        <v>0</v>
      </c>
      <c r="AO92" s="7">
        <f t="shared" ref="AO92" si="765">IF(ISTEXT(AA93),0,($AF$1+1-AO94-(COUNTIF($AE94:$AP94,AO94)-1)/2))</f>
        <v>0</v>
      </c>
      <c r="AP92" s="7">
        <f t="shared" ref="AP92" si="766">IF(ISTEXT(AC93),0,($AF$1+1-AP94-(COUNTIF($AE94:$AP94,AP94)-1)/2))</f>
        <v>0</v>
      </c>
      <c r="AQ92" s="306" t="s">
        <v>294</v>
      </c>
      <c r="AR92" s="47"/>
      <c r="AS92" s="230"/>
      <c r="AT92" s="230"/>
      <c r="AU92" s="230"/>
      <c r="AV92" s="230"/>
      <c r="AW92" s="230"/>
      <c r="AX92" s="230"/>
      <c r="AY92" s="230"/>
      <c r="AZ92" s="230"/>
      <c r="BA92" s="230"/>
      <c r="BB92" s="230"/>
    </row>
    <row r="93" spans="2:54" s="32" customFormat="1" ht="9.9499999999999993" hidden="1" customHeight="1" x14ac:dyDescent="0.2">
      <c r="B93" s="284"/>
      <c r="C93" s="405" t="s">
        <v>37</v>
      </c>
      <c r="D93" s="406"/>
      <c r="E93" s="134"/>
      <c r="F93" s="154"/>
      <c r="G93" s="409">
        <f>IF(G92&lt;$E92,"ST",G92)</f>
        <v>5.6712962962962956E-4</v>
      </c>
      <c r="H93" s="410"/>
      <c r="I93" s="410">
        <f>IF(I92&lt;$E92,"ST",I92)</f>
        <v>6.8831018518518514E-4</v>
      </c>
      <c r="J93" s="410"/>
      <c r="K93" s="409" t="str">
        <f>IF(K92&lt;$E92,"ST",K92)</f>
        <v>ST</v>
      </c>
      <c r="L93" s="410"/>
      <c r="M93" s="410" t="str">
        <f>IF(M92&lt;$E92,"ST",M92)</f>
        <v>ST</v>
      </c>
      <c r="N93" s="410"/>
      <c r="O93" s="410" t="str">
        <f>IF(O92&lt;$E92,"ST",O92)</f>
        <v>DQ</v>
      </c>
      <c r="P93" s="410"/>
      <c r="Q93" s="410">
        <f>IF(Q92&lt;$E92,"ST",Q92)</f>
        <v>7.3680555555555554E-4</v>
      </c>
      <c r="R93" s="410"/>
      <c r="S93" s="409" t="str">
        <f>IF(S92&lt;$E92,"ST",S92)</f>
        <v>DQ</v>
      </c>
      <c r="T93" s="410"/>
      <c r="U93" s="402">
        <f>IF(U92&lt;$E92,"ST",U92)</f>
        <v>7.4606481481481485E-4</v>
      </c>
      <c r="V93" s="402"/>
      <c r="W93" s="381" t="str">
        <f>IF(W92&lt;$E92,"ST",W92)</f>
        <v>t</v>
      </c>
      <c r="X93" s="402"/>
      <c r="Y93" s="402" t="str">
        <f>IF(Y92&lt;$E92,"ST",Y92)</f>
        <v>t</v>
      </c>
      <c r="Z93" s="402"/>
      <c r="AA93" s="380" t="str">
        <f t="shared" ref="AA93" si="767">IF(AA92&lt;$E92,"ST",AA92)</f>
        <v>t</v>
      </c>
      <c r="AB93" s="381"/>
      <c r="AC93" s="380" t="str">
        <f t="shared" ref="AC93" si="768">IF(AC92&lt;$E92,"ST",AC92)</f>
        <v>t</v>
      </c>
      <c r="AD93" s="381"/>
      <c r="AE93" s="7"/>
      <c r="AF93" s="7"/>
      <c r="AG93" s="7"/>
      <c r="AH93" s="7"/>
      <c r="AI93" s="7"/>
      <c r="AJ93" s="7"/>
      <c r="AK93" s="7"/>
      <c r="AL93" s="7"/>
      <c r="AM93" s="7"/>
      <c r="AN93" s="7"/>
      <c r="AO93" s="7"/>
      <c r="AP93" s="7"/>
      <c r="AQ93" s="307"/>
      <c r="AR93" s="232"/>
      <c r="AS93" s="232"/>
      <c r="AT93" s="232"/>
      <c r="AU93" s="232"/>
      <c r="AV93" s="232"/>
      <c r="AW93" s="232"/>
      <c r="AX93" s="232"/>
      <c r="AY93" s="232"/>
      <c r="AZ93" s="232"/>
      <c r="BA93" s="232"/>
      <c r="BB93" s="232"/>
    </row>
    <row r="94" spans="2:54" s="43" customFormat="1" ht="17.25" customHeight="1" thickBot="1" x14ac:dyDescent="0.25">
      <c r="B94" s="286"/>
      <c r="C94" s="411"/>
      <c r="D94" s="412"/>
      <c r="E94" s="145"/>
      <c r="F94" s="156" t="s">
        <v>7</v>
      </c>
      <c r="G94" s="146">
        <f>AE94</f>
        <v>1</v>
      </c>
      <c r="H94" s="148">
        <f>H91+AE92</f>
        <v>126</v>
      </c>
      <c r="I94" s="148">
        <f>AF94</f>
        <v>2</v>
      </c>
      <c r="J94" s="148">
        <f>J91+AF92</f>
        <v>131</v>
      </c>
      <c r="K94" s="146" t="str">
        <f>AG94</f>
        <v>X</v>
      </c>
      <c r="L94" s="148">
        <f>L91+AG92</f>
        <v>125</v>
      </c>
      <c r="M94" s="148" t="str">
        <f>AH94</f>
        <v>X</v>
      </c>
      <c r="N94" s="148">
        <f>N91+AH92</f>
        <v>71</v>
      </c>
      <c r="O94" s="148" t="str">
        <f>AI94</f>
        <v>X</v>
      </c>
      <c r="P94" s="148">
        <f>P91+AI92</f>
        <v>121</v>
      </c>
      <c r="Q94" s="148">
        <f>AJ94</f>
        <v>3</v>
      </c>
      <c r="R94" s="148">
        <f>R91+AJ92</f>
        <v>124</v>
      </c>
      <c r="S94" s="146" t="str">
        <f>AK94</f>
        <v>X</v>
      </c>
      <c r="T94" s="148">
        <f>T91+AK92</f>
        <v>105</v>
      </c>
      <c r="U94" s="148">
        <f>AL94</f>
        <v>4</v>
      </c>
      <c r="V94" s="147">
        <f>V91+AL92</f>
        <v>102</v>
      </c>
      <c r="W94" s="146" t="str">
        <f>AM94</f>
        <v>X</v>
      </c>
      <c r="X94" s="147">
        <f>X91+AM92</f>
        <v>0</v>
      </c>
      <c r="Y94" s="148" t="str">
        <f>AN94</f>
        <v>X</v>
      </c>
      <c r="Z94" s="147">
        <f>Z91+AN92</f>
        <v>0</v>
      </c>
      <c r="AA94" s="146" t="str">
        <f t="shared" ref="AA94" si="769">AO94</f>
        <v>X</v>
      </c>
      <c r="AB94" s="147">
        <f>AB91+AO92</f>
        <v>0</v>
      </c>
      <c r="AC94" s="148" t="str">
        <f t="shared" ref="AC94" si="770">AP94</f>
        <v>X</v>
      </c>
      <c r="AD94" s="147">
        <f>AD91+AP92</f>
        <v>0</v>
      </c>
      <c r="AE94" s="7">
        <f t="shared" ref="AE94" si="771">IF(ISTEXT(G93),"X",RANK(G93,$G93:$AC93,1))</f>
        <v>1</v>
      </c>
      <c r="AF94" s="7">
        <f t="shared" ref="AF94" si="772">IF(ISTEXT(I93),"X",RANK(I93,$G93:$AC93,1))</f>
        <v>2</v>
      </c>
      <c r="AG94" s="7" t="str">
        <f t="shared" ref="AG94" si="773">IF(ISTEXT(K93),"X",RANK(K93,$G93:$AC93,1))</f>
        <v>X</v>
      </c>
      <c r="AH94" s="7" t="str">
        <f t="shared" ref="AH94" si="774">IF(ISTEXT(M93),"X",RANK(M93,$G93:$AC93,1))</f>
        <v>X</v>
      </c>
      <c r="AI94" s="7" t="str">
        <f t="shared" ref="AI94" si="775">IF(ISTEXT(O93),"X",RANK(O93,$G93:$AC93,1))</f>
        <v>X</v>
      </c>
      <c r="AJ94" s="7">
        <f t="shared" ref="AJ94" si="776">IF(ISTEXT(Q93),"X",RANK(Q93,$G93:$AC93,1))</f>
        <v>3</v>
      </c>
      <c r="AK94" s="7" t="str">
        <f t="shared" ref="AK94" si="777">IF(ISTEXT(S93),"X",RANK(S93,$G93:$AC93,1))</f>
        <v>X</v>
      </c>
      <c r="AL94" s="7">
        <f t="shared" ref="AL94" si="778">IF(ISTEXT(U93),"X",RANK(U93,$G93:$AC93,1))</f>
        <v>4</v>
      </c>
      <c r="AM94" s="7" t="str">
        <f t="shared" ref="AM94" si="779">IF(ISTEXT(W93),"X",RANK(W93,$G93:$AC93,1))</f>
        <v>X</v>
      </c>
      <c r="AN94" s="7" t="str">
        <f t="shared" ref="AN94" si="780">IF(ISTEXT(Y93),"X",RANK(Y93,$G93:$AC93,1))</f>
        <v>X</v>
      </c>
      <c r="AO94" s="7" t="str">
        <f t="shared" ref="AO94" si="781">IF(ISTEXT(AA93),"X",RANK(AA93,$G93:$AC93,1))</f>
        <v>X</v>
      </c>
      <c r="AP94" s="7" t="str">
        <f t="shared" ref="AP94" si="782">IF(ISTEXT(AC93),"X",RANK(AC93,$G93:$AC93,1))</f>
        <v>X</v>
      </c>
      <c r="AQ94" s="312"/>
      <c r="AR94" s="13"/>
      <c r="AS94" s="13"/>
      <c r="AT94" s="13"/>
      <c r="AU94" s="13"/>
      <c r="AV94" s="13"/>
      <c r="AW94" s="13"/>
      <c r="AX94" s="13"/>
      <c r="AY94" s="13"/>
      <c r="AZ94" s="13"/>
      <c r="BA94" s="13"/>
      <c r="BB94" s="13"/>
    </row>
    <row r="95" spans="2:54" s="41" customFormat="1" ht="17.25" customHeight="1" thickTop="1" x14ac:dyDescent="0.2">
      <c r="B95" s="284">
        <f>(B92+1)</f>
        <v>31</v>
      </c>
      <c r="C95" s="157" t="s">
        <v>53</v>
      </c>
      <c r="D95" s="259" t="s">
        <v>3</v>
      </c>
      <c r="E95" s="134">
        <v>4.3402777777777775E-4</v>
      </c>
      <c r="F95" s="155" t="s">
        <v>0</v>
      </c>
      <c r="G95" s="403">
        <v>4.299768518518518E-4</v>
      </c>
      <c r="H95" s="404"/>
      <c r="I95" s="403">
        <v>4.7303240740740731E-4</v>
      </c>
      <c r="J95" s="404"/>
      <c r="K95" s="403">
        <v>4.2928240740740747E-4</v>
      </c>
      <c r="L95" s="404"/>
      <c r="M95" s="403">
        <v>4.2291666666666666E-4</v>
      </c>
      <c r="N95" s="404"/>
      <c r="O95" s="403">
        <v>5.2615740740740737E-4</v>
      </c>
      <c r="P95" s="404"/>
      <c r="Q95" s="403">
        <v>4.1192129629629635E-4</v>
      </c>
      <c r="R95" s="404"/>
      <c r="S95" s="403">
        <v>4.6331018518518515E-4</v>
      </c>
      <c r="T95" s="404"/>
      <c r="U95" s="403">
        <v>4.5844907407407406E-4</v>
      </c>
      <c r="V95" s="404"/>
      <c r="W95" s="403" t="s">
        <v>36</v>
      </c>
      <c r="X95" s="404"/>
      <c r="Y95" s="403" t="s">
        <v>36</v>
      </c>
      <c r="Z95" s="404"/>
      <c r="AA95" s="382" t="s">
        <v>36</v>
      </c>
      <c r="AB95" s="383"/>
      <c r="AC95" s="382" t="s">
        <v>36</v>
      </c>
      <c r="AD95" s="383"/>
      <c r="AE95" s="7">
        <f t="shared" ref="AE95" si="783">IF(ISTEXT(G96),0,($AF$1+1-AE97-(COUNTIF($AE97:$AP97,AE97)-1)/2))</f>
        <v>0</v>
      </c>
      <c r="AF95" s="7">
        <f t="shared" ref="AF95" si="784">IF(ISTEXT(I96),0,($AF$1+1-AF97-(COUNTIF($AE97:$AP97,AF97)-1)/2))</f>
        <v>6</v>
      </c>
      <c r="AG95" s="7">
        <f t="shared" ref="AG95" si="785">IF(ISTEXT(K96),0,($AF$1+1-AG97-(COUNTIF($AE97:$AP97,AG97)-1)/2))</f>
        <v>0</v>
      </c>
      <c r="AH95" s="7">
        <f t="shared" ref="AH95" si="786">IF(ISTEXT(M96),0,($AF$1+1-AH97-(COUNTIF($AE97:$AP97,AH97)-1)/2))</f>
        <v>0</v>
      </c>
      <c r="AI95" s="7">
        <f t="shared" ref="AI95" si="787">IF(ISTEXT(O96),0,($AF$1+1-AI97-(COUNTIF($AE97:$AP97,AI97)-1)/2))</f>
        <v>5</v>
      </c>
      <c r="AJ95" s="7">
        <f t="shared" ref="AJ95" si="788">IF(ISTEXT(Q96),0,($AF$1+1-AJ97-(COUNTIF($AE97:$AP97,AJ97)-1)/2))</f>
        <v>0</v>
      </c>
      <c r="AK95" s="7">
        <f t="shared" ref="AK95" si="789">IF(ISTEXT(S96),0,($AF$1+1-AK97-(COUNTIF($AE97:$AP97,AK97)-1)/2))</f>
        <v>7</v>
      </c>
      <c r="AL95" s="7">
        <f t="shared" ref="AL95" si="790">IF(ISTEXT(U96),0,($AF$1+1-AL97-(COUNTIF($AE97:$AP97,AL97)-1)/2))</f>
        <v>8</v>
      </c>
      <c r="AM95" s="7">
        <f t="shared" ref="AM95" si="791">IF(ISTEXT(W96),0,($AF$1+1-AM97-(COUNTIF($AE97:$AP97,AM97)-1)/2))</f>
        <v>0</v>
      </c>
      <c r="AN95" s="7">
        <f t="shared" ref="AN95" si="792">IF(ISTEXT(Y96),0,($AF$1+1-AN97-(COUNTIF($AE97:$AP97,AN97)-1)/2))</f>
        <v>0</v>
      </c>
      <c r="AO95" s="7">
        <f t="shared" ref="AO95" si="793">IF(ISTEXT(AA96),0,($AF$1+1-AO97-(COUNTIF($AE97:$AP97,AO97)-1)/2))</f>
        <v>0</v>
      </c>
      <c r="AP95" s="7">
        <f t="shared" ref="AP95" si="794">IF(ISTEXT(AC96),0,($AF$1+1-AP97-(COUNTIF($AE97:$AP97,AP97)-1)/2))</f>
        <v>0</v>
      </c>
      <c r="AQ95" s="309"/>
      <c r="AR95" s="47"/>
      <c r="AS95" s="230"/>
      <c r="AT95" s="230"/>
      <c r="AU95" s="230"/>
      <c r="AV95" s="230"/>
      <c r="AW95" s="230"/>
      <c r="AX95" s="230"/>
      <c r="AY95" s="230"/>
      <c r="AZ95" s="230"/>
      <c r="BA95" s="230"/>
      <c r="BB95" s="230"/>
    </row>
    <row r="96" spans="2:54" s="32" customFormat="1" ht="9.9499999999999993" hidden="1" customHeight="1" x14ac:dyDescent="0.2">
      <c r="B96" s="284"/>
      <c r="C96" s="405" t="s">
        <v>9</v>
      </c>
      <c r="D96" s="406"/>
      <c r="E96" s="134"/>
      <c r="F96" s="154"/>
      <c r="G96" s="409" t="str">
        <f>IF(G95&lt;$E95,"ST",G95)</f>
        <v>ST</v>
      </c>
      <c r="H96" s="410"/>
      <c r="I96" s="410">
        <f>IF(I95&lt;$E95,"ST",I95)</f>
        <v>4.7303240740740731E-4</v>
      </c>
      <c r="J96" s="410"/>
      <c r="K96" s="409" t="str">
        <f>IF(K95&lt;$E95,"ST",K95)</f>
        <v>ST</v>
      </c>
      <c r="L96" s="410"/>
      <c r="M96" s="410" t="str">
        <f>IF(M95&lt;$E95,"ST",M95)</f>
        <v>ST</v>
      </c>
      <c r="N96" s="410"/>
      <c r="O96" s="410">
        <f>IF(O95&lt;$E95,"ST",O95)</f>
        <v>5.2615740740740737E-4</v>
      </c>
      <c r="P96" s="410"/>
      <c r="Q96" s="410" t="str">
        <f>IF(Q95&lt;$E95,"ST",Q95)</f>
        <v>ST</v>
      </c>
      <c r="R96" s="410"/>
      <c r="S96" s="409">
        <f>IF(S95&lt;$E95,"ST",S95)</f>
        <v>4.6331018518518515E-4</v>
      </c>
      <c r="T96" s="410"/>
      <c r="U96" s="402">
        <f>IF(U95&lt;$E95,"ST",U95)</f>
        <v>4.5844907407407406E-4</v>
      </c>
      <c r="V96" s="402"/>
      <c r="W96" s="381" t="str">
        <f>IF(W95&lt;$E95,"ST",W95)</f>
        <v>t</v>
      </c>
      <c r="X96" s="402"/>
      <c r="Y96" s="402" t="str">
        <f>IF(Y95&lt;$E95,"ST",Y95)</f>
        <v>t</v>
      </c>
      <c r="Z96" s="402"/>
      <c r="AA96" s="380" t="str">
        <f t="shared" ref="AA96" si="795">IF(AA95&lt;$E95,"ST",AA95)</f>
        <v>t</v>
      </c>
      <c r="AB96" s="381"/>
      <c r="AC96" s="380" t="str">
        <f t="shared" ref="AC96" si="796">IF(AC95&lt;$E95,"ST",AC95)</f>
        <v>t</v>
      </c>
      <c r="AD96" s="381"/>
      <c r="AE96" s="7"/>
      <c r="AF96" s="7"/>
      <c r="AG96" s="7"/>
      <c r="AH96" s="7"/>
      <c r="AI96" s="7"/>
      <c r="AJ96" s="7"/>
      <c r="AK96" s="7"/>
      <c r="AL96" s="7"/>
      <c r="AM96" s="7"/>
      <c r="AN96" s="7"/>
      <c r="AO96" s="7"/>
      <c r="AP96" s="7"/>
      <c r="AQ96" s="307"/>
      <c r="AR96" s="232"/>
      <c r="AS96" s="232"/>
      <c r="AT96" s="232"/>
      <c r="AU96" s="232"/>
      <c r="AV96" s="232"/>
      <c r="AW96" s="232"/>
      <c r="AX96" s="232"/>
      <c r="AY96" s="232"/>
      <c r="AZ96" s="232"/>
      <c r="BA96" s="232"/>
      <c r="BB96" s="232"/>
    </row>
    <row r="97" spans="2:54" s="43" customFormat="1" ht="17.25" customHeight="1" x14ac:dyDescent="0.2">
      <c r="B97" s="285"/>
      <c r="C97" s="407"/>
      <c r="D97" s="408"/>
      <c r="E97" s="135"/>
      <c r="F97" s="155" t="s">
        <v>7</v>
      </c>
      <c r="G97" s="52" t="str">
        <f>AE97</f>
        <v>X</v>
      </c>
      <c r="H97" s="53">
        <f>H94+AE95</f>
        <v>126</v>
      </c>
      <c r="I97" s="53">
        <f>AF97</f>
        <v>3</v>
      </c>
      <c r="J97" s="53">
        <f>J94+AF95</f>
        <v>137</v>
      </c>
      <c r="K97" s="52" t="str">
        <f>AG97</f>
        <v>X</v>
      </c>
      <c r="L97" s="53">
        <f>L94+AG95</f>
        <v>125</v>
      </c>
      <c r="M97" s="53" t="str">
        <f>AH97</f>
        <v>X</v>
      </c>
      <c r="N97" s="53">
        <f>N94+AH95</f>
        <v>71</v>
      </c>
      <c r="O97" s="53">
        <f>AI97</f>
        <v>4</v>
      </c>
      <c r="P97" s="53">
        <f>P94+AI95</f>
        <v>126</v>
      </c>
      <c r="Q97" s="53" t="str">
        <f>AJ97</f>
        <v>X</v>
      </c>
      <c r="R97" s="53">
        <f>R94+AJ95</f>
        <v>124</v>
      </c>
      <c r="S97" s="52">
        <f>AK97</f>
        <v>2</v>
      </c>
      <c r="T97" s="53">
        <f>T94+AK95</f>
        <v>112</v>
      </c>
      <c r="U97" s="53">
        <f>AL97</f>
        <v>1</v>
      </c>
      <c r="V97" s="8">
        <f>V94+AL95</f>
        <v>110</v>
      </c>
      <c r="W97" s="52" t="str">
        <f>AM97</f>
        <v>X</v>
      </c>
      <c r="X97" s="8">
        <f>X94+AM95</f>
        <v>0</v>
      </c>
      <c r="Y97" s="53" t="str">
        <f>AN97</f>
        <v>X</v>
      </c>
      <c r="Z97" s="8">
        <f>Z94+AN95</f>
        <v>0</v>
      </c>
      <c r="AA97" s="52" t="str">
        <f t="shared" ref="AA97" si="797">AO97</f>
        <v>X</v>
      </c>
      <c r="AB97" s="8">
        <f>AB94+AO95</f>
        <v>0</v>
      </c>
      <c r="AC97" s="53" t="str">
        <f t="shared" ref="AC97" si="798">AP97</f>
        <v>X</v>
      </c>
      <c r="AD97" s="8">
        <f>AD94+AP95</f>
        <v>0</v>
      </c>
      <c r="AE97" s="7" t="str">
        <f t="shared" ref="AE97" si="799">IF(ISTEXT(G96),"X",RANK(G96,$G96:$AC96,1))</f>
        <v>X</v>
      </c>
      <c r="AF97" s="7">
        <f t="shared" ref="AF97" si="800">IF(ISTEXT(I96),"X",RANK(I96,$G96:$AC96,1))</f>
        <v>3</v>
      </c>
      <c r="AG97" s="7" t="str">
        <f t="shared" ref="AG97" si="801">IF(ISTEXT(K96),"X",RANK(K96,$G96:$AC96,1))</f>
        <v>X</v>
      </c>
      <c r="AH97" s="7" t="str">
        <f t="shared" ref="AH97" si="802">IF(ISTEXT(M96),"X",RANK(M96,$G96:$AC96,1))</f>
        <v>X</v>
      </c>
      <c r="AI97" s="7">
        <f t="shared" ref="AI97" si="803">IF(ISTEXT(O96),"X",RANK(O96,$G96:$AC96,1))</f>
        <v>4</v>
      </c>
      <c r="AJ97" s="7" t="str">
        <f t="shared" ref="AJ97" si="804">IF(ISTEXT(Q96),"X",RANK(Q96,$G96:$AC96,1))</f>
        <v>X</v>
      </c>
      <c r="AK97" s="7">
        <f t="shared" ref="AK97" si="805">IF(ISTEXT(S96),"X",RANK(S96,$G96:$AC96,1))</f>
        <v>2</v>
      </c>
      <c r="AL97" s="7">
        <f t="shared" ref="AL97" si="806">IF(ISTEXT(U96),"X",RANK(U96,$G96:$AC96,1))</f>
        <v>1</v>
      </c>
      <c r="AM97" s="7" t="str">
        <f t="shared" ref="AM97" si="807">IF(ISTEXT(W96),"X",RANK(W96,$G96:$AC96,1))</f>
        <v>X</v>
      </c>
      <c r="AN97" s="7" t="str">
        <f t="shared" ref="AN97" si="808">IF(ISTEXT(Y96),"X",RANK(Y96,$G96:$AC96,1))</f>
        <v>X</v>
      </c>
      <c r="AO97" s="7" t="str">
        <f t="shared" ref="AO97" si="809">IF(ISTEXT(AA96),"X",RANK(AA96,$G96:$AC96,1))</f>
        <v>X</v>
      </c>
      <c r="AP97" s="7" t="str">
        <f t="shared" ref="AP97" si="810">IF(ISTEXT(AC96),"X",RANK(AC96,$G96:$AC96,1))</f>
        <v>X</v>
      </c>
      <c r="AQ97" s="308"/>
      <c r="AR97" s="13"/>
      <c r="AS97" s="13"/>
      <c r="AT97" s="13"/>
      <c r="AU97" s="13"/>
      <c r="AV97" s="13"/>
      <c r="AW97" s="13"/>
      <c r="AX97" s="13"/>
      <c r="AY97" s="13"/>
      <c r="AZ97" s="13"/>
      <c r="BA97" s="13"/>
      <c r="BB97" s="13"/>
    </row>
    <row r="98" spans="2:54" s="41" customFormat="1" ht="17.25" customHeight="1" x14ac:dyDescent="0.2">
      <c r="B98" s="283">
        <f>(B95+1)</f>
        <v>32</v>
      </c>
      <c r="C98" s="150" t="s">
        <v>57</v>
      </c>
      <c r="D98" s="151" t="s">
        <v>3</v>
      </c>
      <c r="E98" s="152">
        <v>4.0509259259259258E-4</v>
      </c>
      <c r="F98" s="153" t="s">
        <v>0</v>
      </c>
      <c r="G98" s="403">
        <v>4.236111111111111E-4</v>
      </c>
      <c r="H98" s="404"/>
      <c r="I98" s="403">
        <v>3.9907407407407404E-4</v>
      </c>
      <c r="J98" s="404"/>
      <c r="K98" s="403">
        <v>4.6076388888888897E-4</v>
      </c>
      <c r="L98" s="404"/>
      <c r="M98" s="403" t="s">
        <v>226</v>
      </c>
      <c r="N98" s="404"/>
      <c r="O98" s="403">
        <v>4.224537037037037E-4</v>
      </c>
      <c r="P98" s="404"/>
      <c r="Q98" s="403" t="s">
        <v>226</v>
      </c>
      <c r="R98" s="404"/>
      <c r="S98" s="403">
        <v>3.9942129629629621E-4</v>
      </c>
      <c r="T98" s="404"/>
      <c r="U98" s="403">
        <v>5.0219907407407407E-4</v>
      </c>
      <c r="V98" s="404"/>
      <c r="W98" s="403" t="s">
        <v>36</v>
      </c>
      <c r="X98" s="404"/>
      <c r="Y98" s="403" t="s">
        <v>36</v>
      </c>
      <c r="Z98" s="404"/>
      <c r="AA98" s="378" t="s">
        <v>36</v>
      </c>
      <c r="AB98" s="379"/>
      <c r="AC98" s="378" t="s">
        <v>36</v>
      </c>
      <c r="AD98" s="379"/>
      <c r="AE98" s="7">
        <f t="shared" ref="AE98" si="811">IF(ISTEXT(G99),0,($AF$1+1-AE100-(COUNTIF($AE100:$AP100,AE100)-1)/2))</f>
        <v>7</v>
      </c>
      <c r="AF98" s="7">
        <f t="shared" ref="AF98" si="812">IF(ISTEXT(I99),0,($AF$1+1-AF100-(COUNTIF($AE100:$AP100,AF100)-1)/2))</f>
        <v>0</v>
      </c>
      <c r="AG98" s="7">
        <f t="shared" ref="AG98" si="813">IF(ISTEXT(K99),0,($AF$1+1-AG100-(COUNTIF($AE100:$AP100,AG100)-1)/2))</f>
        <v>6</v>
      </c>
      <c r="AH98" s="7">
        <f t="shared" ref="AH98" si="814">IF(ISTEXT(M99),0,($AF$1+1-AH100-(COUNTIF($AE100:$AP100,AH100)-1)/2))</f>
        <v>0</v>
      </c>
      <c r="AI98" s="7">
        <f t="shared" ref="AI98" si="815">IF(ISTEXT(O99),0,($AF$1+1-AI100-(COUNTIF($AE100:$AP100,AI100)-1)/2))</f>
        <v>8</v>
      </c>
      <c r="AJ98" s="7">
        <f t="shared" ref="AJ98" si="816">IF(ISTEXT(Q99),0,($AF$1+1-AJ100-(COUNTIF($AE100:$AP100,AJ100)-1)/2))</f>
        <v>0</v>
      </c>
      <c r="AK98" s="7">
        <f t="shared" ref="AK98" si="817">IF(ISTEXT(S99),0,($AF$1+1-AK100-(COUNTIF($AE100:$AP100,AK100)-1)/2))</f>
        <v>0</v>
      </c>
      <c r="AL98" s="7">
        <f t="shared" ref="AL98" si="818">IF(ISTEXT(U99),0,($AF$1+1-AL100-(COUNTIF($AE100:$AP100,AL100)-1)/2))</f>
        <v>5</v>
      </c>
      <c r="AM98" s="7">
        <f t="shared" ref="AM98" si="819">IF(ISTEXT(W99),0,($AF$1+1-AM100-(COUNTIF($AE100:$AP100,AM100)-1)/2))</f>
        <v>0</v>
      </c>
      <c r="AN98" s="7">
        <f t="shared" ref="AN98" si="820">IF(ISTEXT(Y99),0,($AF$1+1-AN100-(COUNTIF($AE100:$AP100,AN100)-1)/2))</f>
        <v>0</v>
      </c>
      <c r="AO98" s="7">
        <f t="shared" ref="AO98" si="821">IF(ISTEXT(AA99),0,($AF$1+1-AO100-(COUNTIF($AE100:$AP100,AO100)-1)/2))</f>
        <v>0</v>
      </c>
      <c r="AP98" s="7">
        <f t="shared" ref="AP98" si="822">IF(ISTEXT(AC99),0,($AF$1+1-AP100-(COUNTIF($AE100:$AP100,AP100)-1)/2))</f>
        <v>0</v>
      </c>
      <c r="AQ98" s="306" t="s">
        <v>303</v>
      </c>
      <c r="AR98" s="47"/>
      <c r="AS98" s="230"/>
      <c r="AT98" s="230"/>
      <c r="AU98" s="230"/>
      <c r="AV98" s="230"/>
      <c r="AW98" s="230"/>
      <c r="AX98" s="230"/>
      <c r="AY98" s="230"/>
      <c r="AZ98" s="230"/>
      <c r="BA98" s="230"/>
      <c r="BB98" s="230"/>
    </row>
    <row r="99" spans="2:54" s="32" customFormat="1" ht="9.9499999999999993" hidden="1" customHeight="1" x14ac:dyDescent="0.2">
      <c r="B99" s="284"/>
      <c r="C99" s="405" t="s">
        <v>9</v>
      </c>
      <c r="D99" s="406"/>
      <c r="E99" s="134"/>
      <c r="F99" s="154"/>
      <c r="G99" s="409">
        <f>IF(G98&lt;$E98,"ST",G98)</f>
        <v>4.236111111111111E-4</v>
      </c>
      <c r="H99" s="410"/>
      <c r="I99" s="410" t="str">
        <f>IF(I98&lt;$E98,"ST",I98)</f>
        <v>ST</v>
      </c>
      <c r="J99" s="410"/>
      <c r="K99" s="409">
        <f>IF(K98&lt;$E98,"ST",K98)</f>
        <v>4.6076388888888897E-4</v>
      </c>
      <c r="L99" s="410"/>
      <c r="M99" s="410" t="str">
        <f>IF(M98&lt;$E98,"ST",M98)</f>
        <v>DQ</v>
      </c>
      <c r="N99" s="410"/>
      <c r="O99" s="410">
        <f>IF(O98&lt;$E98,"ST",O98)</f>
        <v>4.224537037037037E-4</v>
      </c>
      <c r="P99" s="410"/>
      <c r="Q99" s="410" t="str">
        <f>IF(Q98&lt;$E98,"ST",Q98)</f>
        <v>DQ</v>
      </c>
      <c r="R99" s="410"/>
      <c r="S99" s="409" t="str">
        <f>IF(S98&lt;$E98,"ST",S98)</f>
        <v>ST</v>
      </c>
      <c r="T99" s="410"/>
      <c r="U99" s="402">
        <f>IF(U98&lt;$E98,"ST",U98)</f>
        <v>5.0219907407407407E-4</v>
      </c>
      <c r="V99" s="402"/>
      <c r="W99" s="381" t="str">
        <f>IF(W98&lt;$E98,"ST",W98)</f>
        <v>t</v>
      </c>
      <c r="X99" s="402"/>
      <c r="Y99" s="402" t="str">
        <f>IF(Y98&lt;$E98,"ST",Y98)</f>
        <v>t</v>
      </c>
      <c r="Z99" s="402"/>
      <c r="AA99" s="380" t="str">
        <f t="shared" ref="AA99" si="823">IF(AA98&lt;$E98,"ST",AA98)</f>
        <v>t</v>
      </c>
      <c r="AB99" s="381"/>
      <c r="AC99" s="380" t="str">
        <f t="shared" ref="AC99" si="824">IF(AC98&lt;$E98,"ST",AC98)</f>
        <v>t</v>
      </c>
      <c r="AD99" s="381"/>
      <c r="AE99" s="7"/>
      <c r="AF99" s="7"/>
      <c r="AG99" s="7"/>
      <c r="AH99" s="7"/>
      <c r="AI99" s="7"/>
      <c r="AJ99" s="7"/>
      <c r="AK99" s="7"/>
      <c r="AL99" s="7"/>
      <c r="AM99" s="7"/>
      <c r="AN99" s="7"/>
      <c r="AO99" s="7"/>
      <c r="AP99" s="7"/>
      <c r="AQ99" s="307"/>
      <c r="AR99" s="232"/>
      <c r="AS99" s="232"/>
      <c r="AT99" s="232"/>
      <c r="AU99" s="232"/>
      <c r="AV99" s="232"/>
      <c r="AW99" s="232"/>
      <c r="AX99" s="232"/>
      <c r="AY99" s="232"/>
      <c r="AZ99" s="232"/>
      <c r="BA99" s="232"/>
      <c r="BB99" s="232"/>
    </row>
    <row r="100" spans="2:54" s="43" customFormat="1" ht="17.25" customHeight="1" x14ac:dyDescent="0.2">
      <c r="B100" s="285"/>
      <c r="C100" s="407"/>
      <c r="D100" s="408"/>
      <c r="E100" s="135"/>
      <c r="F100" s="155" t="s">
        <v>7</v>
      </c>
      <c r="G100" s="52">
        <f>AE100</f>
        <v>2</v>
      </c>
      <c r="H100" s="53">
        <f>H97+AE98</f>
        <v>133</v>
      </c>
      <c r="I100" s="53" t="str">
        <f>AF100</f>
        <v>X</v>
      </c>
      <c r="J100" s="53">
        <f>J97+AF98</f>
        <v>137</v>
      </c>
      <c r="K100" s="52">
        <f>AG100</f>
        <v>3</v>
      </c>
      <c r="L100" s="53">
        <f>L97+AG98</f>
        <v>131</v>
      </c>
      <c r="M100" s="53" t="str">
        <f>AH100</f>
        <v>X</v>
      </c>
      <c r="N100" s="53">
        <f>N97+AH98</f>
        <v>71</v>
      </c>
      <c r="O100" s="53">
        <f>AI100</f>
        <v>1</v>
      </c>
      <c r="P100" s="53">
        <f>P97+AI98</f>
        <v>134</v>
      </c>
      <c r="Q100" s="53" t="str">
        <f>AJ100</f>
        <v>X</v>
      </c>
      <c r="R100" s="53">
        <f>R97+AJ98</f>
        <v>124</v>
      </c>
      <c r="S100" s="52" t="str">
        <f>AK100</f>
        <v>X</v>
      </c>
      <c r="T100" s="53">
        <f>T97+AK98</f>
        <v>112</v>
      </c>
      <c r="U100" s="53">
        <f>AL100</f>
        <v>4</v>
      </c>
      <c r="V100" s="8">
        <f>V97+AL98</f>
        <v>115</v>
      </c>
      <c r="W100" s="52" t="str">
        <f>AM100</f>
        <v>X</v>
      </c>
      <c r="X100" s="8">
        <f>X97+AM98</f>
        <v>0</v>
      </c>
      <c r="Y100" s="53" t="str">
        <f>AN100</f>
        <v>X</v>
      </c>
      <c r="Z100" s="8">
        <f>Z97+AN98</f>
        <v>0</v>
      </c>
      <c r="AA100" s="52" t="str">
        <f t="shared" ref="AA100" si="825">AO100</f>
        <v>X</v>
      </c>
      <c r="AB100" s="8">
        <f>AB97+AO98</f>
        <v>0</v>
      </c>
      <c r="AC100" s="53" t="str">
        <f t="shared" ref="AC100" si="826">AP100</f>
        <v>X</v>
      </c>
      <c r="AD100" s="8">
        <f>AD97+AP98</f>
        <v>0</v>
      </c>
      <c r="AE100" s="7">
        <f t="shared" ref="AE100" si="827">IF(ISTEXT(G99),"X",RANK(G99,$G99:$AC99,1))</f>
        <v>2</v>
      </c>
      <c r="AF100" s="7" t="str">
        <f t="shared" ref="AF100" si="828">IF(ISTEXT(I99),"X",RANK(I99,$G99:$AC99,1))</f>
        <v>X</v>
      </c>
      <c r="AG100" s="7">
        <f t="shared" ref="AG100" si="829">IF(ISTEXT(K99),"X",RANK(K99,$G99:$AC99,1))</f>
        <v>3</v>
      </c>
      <c r="AH100" s="7" t="str">
        <f t="shared" ref="AH100" si="830">IF(ISTEXT(M99),"X",RANK(M99,$G99:$AC99,1))</f>
        <v>X</v>
      </c>
      <c r="AI100" s="7">
        <f t="shared" ref="AI100" si="831">IF(ISTEXT(O99),"X",RANK(O99,$G99:$AC99,1))</f>
        <v>1</v>
      </c>
      <c r="AJ100" s="7" t="str">
        <f t="shared" ref="AJ100" si="832">IF(ISTEXT(Q99),"X",RANK(Q99,$G99:$AC99,1))</f>
        <v>X</v>
      </c>
      <c r="AK100" s="7" t="str">
        <f t="shared" ref="AK100" si="833">IF(ISTEXT(S99),"X",RANK(S99,$G99:$AC99,1))</f>
        <v>X</v>
      </c>
      <c r="AL100" s="7">
        <f t="shared" ref="AL100" si="834">IF(ISTEXT(U99),"X",RANK(U99,$G99:$AC99,1))</f>
        <v>4</v>
      </c>
      <c r="AM100" s="7" t="str">
        <f t="shared" ref="AM100" si="835">IF(ISTEXT(W99),"X",RANK(W99,$G99:$AC99,1))</f>
        <v>X</v>
      </c>
      <c r="AN100" s="7" t="str">
        <f t="shared" ref="AN100" si="836">IF(ISTEXT(Y99),"X",RANK(Y99,$G99:$AC99,1))</f>
        <v>X</v>
      </c>
      <c r="AO100" s="7" t="str">
        <f t="shared" ref="AO100" si="837">IF(ISTEXT(AA99),"X",RANK(AA99,$G99:$AC99,1))</f>
        <v>X</v>
      </c>
      <c r="AP100" s="7" t="str">
        <f t="shared" ref="AP100" si="838">IF(ISTEXT(AC99),"X",RANK(AC99,$G99:$AC99,1))</f>
        <v>X</v>
      </c>
      <c r="AQ100" s="308"/>
      <c r="AR100" s="13"/>
      <c r="AS100" s="13"/>
      <c r="AT100" s="13"/>
      <c r="AU100" s="13"/>
      <c r="AV100" s="13"/>
      <c r="AW100" s="13"/>
      <c r="AX100" s="13"/>
      <c r="AY100" s="13"/>
      <c r="AZ100" s="13"/>
      <c r="BA100" s="13"/>
      <c r="BB100" s="13"/>
    </row>
    <row r="101" spans="2:54" s="41" customFormat="1" ht="17.25" customHeight="1" x14ac:dyDescent="0.2">
      <c r="B101" s="283">
        <f>(B98+1)</f>
        <v>33</v>
      </c>
      <c r="C101" s="150" t="s">
        <v>64</v>
      </c>
      <c r="D101" s="151" t="s">
        <v>18</v>
      </c>
      <c r="E101" s="152">
        <v>1.0648148148148147E-3</v>
      </c>
      <c r="F101" s="153" t="s">
        <v>0</v>
      </c>
      <c r="G101" s="403">
        <v>1.1371527777777777E-3</v>
      </c>
      <c r="H101" s="404"/>
      <c r="I101" s="403">
        <v>1.0980324074074074E-3</v>
      </c>
      <c r="J101" s="404"/>
      <c r="K101" s="403">
        <v>1.1185185185185185E-3</v>
      </c>
      <c r="L101" s="404"/>
      <c r="M101" s="403">
        <v>1.0188657407407408E-3</v>
      </c>
      <c r="N101" s="404"/>
      <c r="O101" s="403">
        <v>1.3905092592592595E-3</v>
      </c>
      <c r="P101" s="404"/>
      <c r="Q101" s="403" t="s">
        <v>226</v>
      </c>
      <c r="R101" s="404"/>
      <c r="S101" s="403" t="s">
        <v>226</v>
      </c>
      <c r="T101" s="404"/>
      <c r="U101" s="403" t="s">
        <v>226</v>
      </c>
      <c r="V101" s="404"/>
      <c r="W101" s="403" t="s">
        <v>36</v>
      </c>
      <c r="X101" s="404"/>
      <c r="Y101" s="403" t="s">
        <v>36</v>
      </c>
      <c r="Z101" s="404"/>
      <c r="AA101" s="378" t="s">
        <v>36</v>
      </c>
      <c r="AB101" s="379"/>
      <c r="AC101" s="378" t="s">
        <v>36</v>
      </c>
      <c r="AD101" s="379"/>
      <c r="AE101" s="7">
        <f t="shared" ref="AE101" si="839">IF(ISTEXT(G102),0,($AF$1+1-AE103-(COUNTIF($AE103:$AP103,AE103)-1)/2))</f>
        <v>6</v>
      </c>
      <c r="AF101" s="7">
        <f t="shared" ref="AF101" si="840">IF(ISTEXT(I102),0,($AF$1+1-AF103-(COUNTIF($AE103:$AP103,AF103)-1)/2))</f>
        <v>8</v>
      </c>
      <c r="AG101" s="7">
        <f t="shared" ref="AG101" si="841">IF(ISTEXT(K102),0,($AF$1+1-AG103-(COUNTIF($AE103:$AP103,AG103)-1)/2))</f>
        <v>7</v>
      </c>
      <c r="AH101" s="7">
        <f t="shared" ref="AH101" si="842">IF(ISTEXT(M102),0,($AF$1+1-AH103-(COUNTIF($AE103:$AP103,AH103)-1)/2))</f>
        <v>0</v>
      </c>
      <c r="AI101" s="7">
        <f t="shared" ref="AI101" si="843">IF(ISTEXT(O102),0,($AF$1+1-AI103-(COUNTIF($AE103:$AP103,AI103)-1)/2))</f>
        <v>5</v>
      </c>
      <c r="AJ101" s="7">
        <f t="shared" ref="AJ101" si="844">IF(ISTEXT(Q102),0,($AF$1+1-AJ103-(COUNTIF($AE103:$AP103,AJ103)-1)/2))</f>
        <v>0</v>
      </c>
      <c r="AK101" s="7">
        <f t="shared" ref="AK101" si="845">IF(ISTEXT(S102),0,($AF$1+1-AK103-(COUNTIF($AE103:$AP103,AK103)-1)/2))</f>
        <v>0</v>
      </c>
      <c r="AL101" s="7">
        <f t="shared" ref="AL101" si="846">IF(ISTEXT(U102),0,($AF$1+1-AL103-(COUNTIF($AE103:$AP103,AL103)-1)/2))</f>
        <v>0</v>
      </c>
      <c r="AM101" s="7">
        <f t="shared" ref="AM101" si="847">IF(ISTEXT(W102),0,($AF$1+1-AM103-(COUNTIF($AE103:$AP103,AM103)-1)/2))</f>
        <v>0</v>
      </c>
      <c r="AN101" s="7">
        <f t="shared" ref="AN101" si="848">IF(ISTEXT(Y102),0,($AF$1+1-AN103-(COUNTIF($AE103:$AP103,AN103)-1)/2))</f>
        <v>0</v>
      </c>
      <c r="AO101" s="7">
        <f t="shared" ref="AO101" si="849">IF(ISTEXT(AA102),0,($AF$1+1-AO103-(COUNTIF($AE103:$AP103,AO103)-1)/2))</f>
        <v>0</v>
      </c>
      <c r="AP101" s="7">
        <f t="shared" ref="AP101" si="850">IF(ISTEXT(AC102),0,($AF$1+1-AP103-(COUNTIF($AE103:$AP103,AP103)-1)/2))</f>
        <v>0</v>
      </c>
      <c r="AQ101" s="306" t="s">
        <v>304</v>
      </c>
      <c r="AR101" s="47"/>
      <c r="AS101" s="230"/>
      <c r="AT101" s="230"/>
      <c r="AU101" s="230"/>
      <c r="AV101" s="230"/>
      <c r="AW101" s="230"/>
      <c r="AX101" s="230"/>
      <c r="AY101" s="230"/>
      <c r="AZ101" s="230"/>
      <c r="BA101" s="230"/>
      <c r="BB101" s="230"/>
    </row>
    <row r="102" spans="2:54" s="32" customFormat="1" ht="9.9499999999999993" hidden="1" customHeight="1" x14ac:dyDescent="0.2">
      <c r="B102" s="284"/>
      <c r="C102" s="405" t="s">
        <v>8</v>
      </c>
      <c r="D102" s="406"/>
      <c r="E102" s="134"/>
      <c r="F102" s="154"/>
      <c r="G102" s="409">
        <f>IF(G101&lt;$E101,"ST",G101)</f>
        <v>1.1371527777777777E-3</v>
      </c>
      <c r="H102" s="410"/>
      <c r="I102" s="410">
        <f>IF(I101&lt;$E101,"ST",I101)</f>
        <v>1.0980324074074074E-3</v>
      </c>
      <c r="J102" s="410"/>
      <c r="K102" s="409">
        <f>IF(K101&lt;$E101,"ST",K101)</f>
        <v>1.1185185185185185E-3</v>
      </c>
      <c r="L102" s="410"/>
      <c r="M102" s="410" t="str">
        <f>IF(M101&lt;$E101,"ST",M101)</f>
        <v>ST</v>
      </c>
      <c r="N102" s="410"/>
      <c r="O102" s="410">
        <f>IF(O101&lt;$E101,"ST",O101)</f>
        <v>1.3905092592592595E-3</v>
      </c>
      <c r="P102" s="410"/>
      <c r="Q102" s="410" t="str">
        <f>IF(Q101&lt;$E101,"ST",Q101)</f>
        <v>DQ</v>
      </c>
      <c r="R102" s="410"/>
      <c r="S102" s="409" t="str">
        <f>IF(S101&lt;$E101,"ST",S101)</f>
        <v>DQ</v>
      </c>
      <c r="T102" s="410"/>
      <c r="U102" s="402" t="str">
        <f>IF(U101&lt;$E101,"ST",U101)</f>
        <v>DQ</v>
      </c>
      <c r="V102" s="402"/>
      <c r="W102" s="381" t="str">
        <f>IF(W101&lt;$E101,"ST",W101)</f>
        <v>t</v>
      </c>
      <c r="X102" s="402"/>
      <c r="Y102" s="402" t="str">
        <f>IF(Y101&lt;$E101,"ST",Y101)</f>
        <v>t</v>
      </c>
      <c r="Z102" s="402"/>
      <c r="AA102" s="380" t="str">
        <f t="shared" ref="AA102" si="851">IF(AA101&lt;$E101,"ST",AA101)</f>
        <v>t</v>
      </c>
      <c r="AB102" s="381"/>
      <c r="AC102" s="380" t="str">
        <f t="shared" ref="AC102" si="852">IF(AC101&lt;$E101,"ST",AC101)</f>
        <v>t</v>
      </c>
      <c r="AD102" s="381"/>
      <c r="AE102" s="7"/>
      <c r="AF102" s="7"/>
      <c r="AG102" s="7"/>
      <c r="AH102" s="7"/>
      <c r="AI102" s="7"/>
      <c r="AJ102" s="7"/>
      <c r="AK102" s="7"/>
      <c r="AL102" s="7"/>
      <c r="AM102" s="7"/>
      <c r="AN102" s="7"/>
      <c r="AO102" s="7"/>
      <c r="AP102" s="7"/>
      <c r="AQ102" s="307"/>
      <c r="AR102" s="232"/>
      <c r="AS102" s="232"/>
      <c r="AT102" s="232"/>
      <c r="AU102" s="232"/>
      <c r="AV102" s="232"/>
      <c r="AW102" s="232"/>
      <c r="AX102" s="232"/>
      <c r="AY102" s="232"/>
      <c r="AZ102" s="232"/>
      <c r="BA102" s="232"/>
      <c r="BB102" s="232"/>
    </row>
    <row r="103" spans="2:54" s="43" customFormat="1" ht="17.25" customHeight="1" x14ac:dyDescent="0.2">
      <c r="B103" s="285"/>
      <c r="C103" s="407"/>
      <c r="D103" s="408"/>
      <c r="E103" s="135"/>
      <c r="F103" s="155" t="s">
        <v>7</v>
      </c>
      <c r="G103" s="52">
        <f>AE103</f>
        <v>3</v>
      </c>
      <c r="H103" s="53">
        <f>H100+AE101</f>
        <v>139</v>
      </c>
      <c r="I103" s="53">
        <f>AF103</f>
        <v>1</v>
      </c>
      <c r="J103" s="53">
        <f>J100+AF101</f>
        <v>145</v>
      </c>
      <c r="K103" s="52">
        <f>AG103</f>
        <v>2</v>
      </c>
      <c r="L103" s="53">
        <f>L100+AG101</f>
        <v>138</v>
      </c>
      <c r="M103" s="53" t="str">
        <f>AH103</f>
        <v>X</v>
      </c>
      <c r="N103" s="53">
        <f>N100+AH101</f>
        <v>71</v>
      </c>
      <c r="O103" s="53">
        <f>AI103</f>
        <v>4</v>
      </c>
      <c r="P103" s="53">
        <f>P100+AI101</f>
        <v>139</v>
      </c>
      <c r="Q103" s="53" t="str">
        <f>AJ103</f>
        <v>X</v>
      </c>
      <c r="R103" s="53">
        <f>R100+AJ101</f>
        <v>124</v>
      </c>
      <c r="S103" s="52" t="str">
        <f>AK103</f>
        <v>X</v>
      </c>
      <c r="T103" s="53">
        <f>T100+AK101</f>
        <v>112</v>
      </c>
      <c r="U103" s="53" t="str">
        <f>AL103</f>
        <v>X</v>
      </c>
      <c r="V103" s="8">
        <f>V100+AL101</f>
        <v>115</v>
      </c>
      <c r="W103" s="52" t="str">
        <f>AM103</f>
        <v>X</v>
      </c>
      <c r="X103" s="8">
        <f>X100+AM101</f>
        <v>0</v>
      </c>
      <c r="Y103" s="53" t="str">
        <f>AN103</f>
        <v>X</v>
      </c>
      <c r="Z103" s="8">
        <f>Z100+AN101</f>
        <v>0</v>
      </c>
      <c r="AA103" s="52" t="str">
        <f t="shared" ref="AA103" si="853">AO103</f>
        <v>X</v>
      </c>
      <c r="AB103" s="8">
        <f>AB100+AO101</f>
        <v>0</v>
      </c>
      <c r="AC103" s="53" t="str">
        <f t="shared" ref="AC103" si="854">AP103</f>
        <v>X</v>
      </c>
      <c r="AD103" s="8">
        <f>AD100+AP101</f>
        <v>0</v>
      </c>
      <c r="AE103" s="7">
        <f t="shared" ref="AE103" si="855">IF(ISTEXT(G102),"X",RANK(G102,$G102:$AC102,1))</f>
        <v>3</v>
      </c>
      <c r="AF103" s="7">
        <f t="shared" ref="AF103" si="856">IF(ISTEXT(I102),"X",RANK(I102,$G102:$AC102,1))</f>
        <v>1</v>
      </c>
      <c r="AG103" s="7">
        <f t="shared" ref="AG103" si="857">IF(ISTEXT(K102),"X",RANK(K102,$G102:$AC102,1))</f>
        <v>2</v>
      </c>
      <c r="AH103" s="7" t="str">
        <f t="shared" ref="AH103" si="858">IF(ISTEXT(M102),"X",RANK(M102,$G102:$AC102,1))</f>
        <v>X</v>
      </c>
      <c r="AI103" s="7">
        <f t="shared" ref="AI103" si="859">IF(ISTEXT(O102),"X",RANK(O102,$G102:$AC102,1))</f>
        <v>4</v>
      </c>
      <c r="AJ103" s="7" t="str">
        <f t="shared" ref="AJ103" si="860">IF(ISTEXT(Q102),"X",RANK(Q102,$G102:$AC102,1))</f>
        <v>X</v>
      </c>
      <c r="AK103" s="7" t="str">
        <f t="shared" ref="AK103" si="861">IF(ISTEXT(S102),"X",RANK(S102,$G102:$AC102,1))</f>
        <v>X</v>
      </c>
      <c r="AL103" s="7" t="str">
        <f t="shared" ref="AL103" si="862">IF(ISTEXT(U102),"X",RANK(U102,$G102:$AC102,1))</f>
        <v>X</v>
      </c>
      <c r="AM103" s="7" t="str">
        <f t="shared" ref="AM103" si="863">IF(ISTEXT(W102),"X",RANK(W102,$G102:$AC102,1))</f>
        <v>X</v>
      </c>
      <c r="AN103" s="7" t="str">
        <f t="shared" ref="AN103" si="864">IF(ISTEXT(Y102),"X",RANK(Y102,$G102:$AC102,1))</f>
        <v>X</v>
      </c>
      <c r="AO103" s="7" t="str">
        <f t="shared" ref="AO103" si="865">IF(ISTEXT(AA102),"X",RANK(AA102,$G102:$AC102,1))</f>
        <v>X</v>
      </c>
      <c r="AP103" s="7" t="str">
        <f t="shared" ref="AP103" si="866">IF(ISTEXT(AC102),"X",RANK(AC102,$G102:$AC102,1))</f>
        <v>X</v>
      </c>
      <c r="AQ103" s="312"/>
      <c r="AR103" s="13"/>
      <c r="AS103" s="13"/>
      <c r="AT103" s="13"/>
      <c r="AU103" s="13"/>
      <c r="AV103" s="13"/>
      <c r="AW103" s="13"/>
      <c r="AX103" s="13"/>
      <c r="AY103" s="13"/>
      <c r="AZ103" s="13"/>
      <c r="BA103" s="13"/>
      <c r="BB103" s="13"/>
    </row>
    <row r="104" spans="2:54" s="41" customFormat="1" ht="17.25" customHeight="1" x14ac:dyDescent="0.2">
      <c r="B104" s="283">
        <f>(B101+1)</f>
        <v>34</v>
      </c>
      <c r="C104" s="150" t="s">
        <v>54</v>
      </c>
      <c r="D104" s="151" t="s">
        <v>3</v>
      </c>
      <c r="E104" s="152">
        <v>5.0925925925925921E-4</v>
      </c>
      <c r="F104" s="153" t="s">
        <v>0</v>
      </c>
      <c r="G104" s="403">
        <v>4.9305555555555561E-4</v>
      </c>
      <c r="H104" s="404"/>
      <c r="I104" s="403">
        <v>5.4942129629629633E-4</v>
      </c>
      <c r="J104" s="404"/>
      <c r="K104" s="403">
        <v>5.7754629629629627E-4</v>
      </c>
      <c r="L104" s="404"/>
      <c r="M104" s="403">
        <v>4.8252314814814816E-4</v>
      </c>
      <c r="N104" s="404"/>
      <c r="O104" s="403">
        <v>5.2858796296296302E-4</v>
      </c>
      <c r="P104" s="404"/>
      <c r="Q104" s="403">
        <v>5.8124999999999995E-4</v>
      </c>
      <c r="R104" s="404"/>
      <c r="S104" s="403">
        <v>5.5787037037037036E-4</v>
      </c>
      <c r="T104" s="404"/>
      <c r="U104" s="403">
        <v>5.2025462962962973E-4</v>
      </c>
      <c r="V104" s="404"/>
      <c r="W104" s="403" t="s">
        <v>36</v>
      </c>
      <c r="X104" s="404"/>
      <c r="Y104" s="403" t="s">
        <v>36</v>
      </c>
      <c r="Z104" s="404"/>
      <c r="AA104" s="378" t="s">
        <v>36</v>
      </c>
      <c r="AB104" s="379"/>
      <c r="AC104" s="378" t="s">
        <v>36</v>
      </c>
      <c r="AD104" s="379"/>
      <c r="AE104" s="7">
        <f t="shared" ref="AE104" si="867">IF(ISTEXT(G105),0,($AF$1+1-AE106-(COUNTIF($AE106:$AP106,AE106)-1)/2))</f>
        <v>0</v>
      </c>
      <c r="AF104" s="7">
        <f t="shared" ref="AF104" si="868">IF(ISTEXT(I105),0,($AF$1+1-AF106-(COUNTIF($AE106:$AP106,AF106)-1)/2))</f>
        <v>6</v>
      </c>
      <c r="AG104" s="7">
        <f t="shared" ref="AG104" si="869">IF(ISTEXT(K105),0,($AF$1+1-AG106-(COUNTIF($AE106:$AP106,AG106)-1)/2))</f>
        <v>4</v>
      </c>
      <c r="AH104" s="7">
        <f t="shared" ref="AH104" si="870">IF(ISTEXT(M105),0,($AF$1+1-AH106-(COUNTIF($AE106:$AP106,AH106)-1)/2))</f>
        <v>0</v>
      </c>
      <c r="AI104" s="7">
        <f t="shared" ref="AI104" si="871">IF(ISTEXT(O105),0,($AF$1+1-AI106-(COUNTIF($AE106:$AP106,AI106)-1)/2))</f>
        <v>7</v>
      </c>
      <c r="AJ104" s="7">
        <f t="shared" ref="AJ104" si="872">IF(ISTEXT(Q105),0,($AF$1+1-AJ106-(COUNTIF($AE106:$AP106,AJ106)-1)/2))</f>
        <v>3</v>
      </c>
      <c r="AK104" s="7">
        <f t="shared" ref="AK104" si="873">IF(ISTEXT(S105),0,($AF$1+1-AK106-(COUNTIF($AE106:$AP106,AK106)-1)/2))</f>
        <v>5</v>
      </c>
      <c r="AL104" s="7">
        <f t="shared" ref="AL104" si="874">IF(ISTEXT(U105),0,($AF$1+1-AL106-(COUNTIF($AE106:$AP106,AL106)-1)/2))</f>
        <v>8</v>
      </c>
      <c r="AM104" s="7">
        <f t="shared" ref="AM104" si="875">IF(ISTEXT(W105),0,($AF$1+1-AM106-(COUNTIF($AE106:$AP106,AM106)-1)/2))</f>
        <v>0</v>
      </c>
      <c r="AN104" s="7">
        <f t="shared" ref="AN104" si="876">IF(ISTEXT(Y105),0,($AF$1+1-AN106-(COUNTIF($AE106:$AP106,AN106)-1)/2))</f>
        <v>0</v>
      </c>
      <c r="AO104" s="7">
        <f t="shared" ref="AO104" si="877">IF(ISTEXT(AA105),0,($AF$1+1-AO106-(COUNTIF($AE106:$AP106,AO106)-1)/2))</f>
        <v>0</v>
      </c>
      <c r="AP104" s="7">
        <f t="shared" ref="AP104" si="878">IF(ISTEXT(AC105),0,($AF$1+1-AP106-(COUNTIF($AE106:$AP106,AP106)-1)/2))</f>
        <v>0</v>
      </c>
      <c r="AQ104" s="309"/>
      <c r="AR104" s="47"/>
      <c r="AS104" s="230"/>
      <c r="AT104" s="230"/>
      <c r="AU104" s="230"/>
      <c r="AV104" s="230"/>
      <c r="AW104" s="230"/>
      <c r="AX104" s="230"/>
      <c r="AY104" s="230"/>
      <c r="AZ104" s="230"/>
      <c r="BA104" s="230"/>
      <c r="BB104" s="230"/>
    </row>
    <row r="105" spans="2:54" s="32" customFormat="1" ht="9.9499999999999993" hidden="1" customHeight="1" x14ac:dyDescent="0.2">
      <c r="B105" s="284"/>
      <c r="C105" s="405" t="s">
        <v>20</v>
      </c>
      <c r="D105" s="406"/>
      <c r="E105" s="134"/>
      <c r="F105" s="154"/>
      <c r="G105" s="409" t="str">
        <f>IF(G104&lt;$E104,"ST",G104)</f>
        <v>ST</v>
      </c>
      <c r="H105" s="410"/>
      <c r="I105" s="410">
        <f>IF(I104&lt;$E104,"ST",I104)</f>
        <v>5.4942129629629633E-4</v>
      </c>
      <c r="J105" s="410"/>
      <c r="K105" s="409">
        <f>IF(K104&lt;$E104,"ST",K104)</f>
        <v>5.7754629629629627E-4</v>
      </c>
      <c r="L105" s="410"/>
      <c r="M105" s="410" t="str">
        <f>IF(M104&lt;$E104,"ST",M104)</f>
        <v>ST</v>
      </c>
      <c r="N105" s="410"/>
      <c r="O105" s="410">
        <f>IF(O104&lt;$E104,"ST",O104)</f>
        <v>5.2858796296296302E-4</v>
      </c>
      <c r="P105" s="410"/>
      <c r="Q105" s="410">
        <f>IF(Q104&lt;$E104,"ST",Q104)</f>
        <v>5.8124999999999995E-4</v>
      </c>
      <c r="R105" s="410"/>
      <c r="S105" s="409">
        <f>IF(S104&lt;$E104,"ST",S104)</f>
        <v>5.5787037037037036E-4</v>
      </c>
      <c r="T105" s="410"/>
      <c r="U105" s="402">
        <f>IF(U104&lt;$E104,"ST",U104)</f>
        <v>5.2025462962962973E-4</v>
      </c>
      <c r="V105" s="402"/>
      <c r="W105" s="381" t="str">
        <f>IF(W104&lt;$E104,"ST",W104)</f>
        <v>t</v>
      </c>
      <c r="X105" s="402"/>
      <c r="Y105" s="402" t="str">
        <f>IF(Y104&lt;$E104,"ST",Y104)</f>
        <v>t</v>
      </c>
      <c r="Z105" s="402"/>
      <c r="AA105" s="380" t="str">
        <f t="shared" ref="AA105" si="879">IF(AA104&lt;$E104,"ST",AA104)</f>
        <v>t</v>
      </c>
      <c r="AB105" s="381"/>
      <c r="AC105" s="380" t="str">
        <f t="shared" ref="AC105" si="880">IF(AC104&lt;$E104,"ST",AC104)</f>
        <v>t</v>
      </c>
      <c r="AD105" s="381"/>
      <c r="AE105" s="7"/>
      <c r="AF105" s="7"/>
      <c r="AG105" s="7"/>
      <c r="AH105" s="7"/>
      <c r="AI105" s="7"/>
      <c r="AJ105" s="7"/>
      <c r="AK105" s="7"/>
      <c r="AL105" s="7"/>
      <c r="AM105" s="7"/>
      <c r="AN105" s="7"/>
      <c r="AO105" s="7"/>
      <c r="AP105" s="7"/>
      <c r="AQ105" s="307"/>
      <c r="AR105" s="232"/>
      <c r="AS105" s="232"/>
      <c r="AT105" s="232"/>
      <c r="AU105" s="232"/>
      <c r="AV105" s="232"/>
      <c r="AW105" s="232"/>
      <c r="AX105" s="232"/>
      <c r="AY105" s="232"/>
      <c r="AZ105" s="232"/>
      <c r="BA105" s="232"/>
      <c r="BB105" s="232"/>
    </row>
    <row r="106" spans="2:54" s="43" customFormat="1" ht="17.25" customHeight="1" x14ac:dyDescent="0.2">
      <c r="B106" s="285"/>
      <c r="C106" s="407"/>
      <c r="D106" s="408"/>
      <c r="E106" s="135"/>
      <c r="F106" s="154" t="s">
        <v>7</v>
      </c>
      <c r="G106" s="52" t="str">
        <f>AE106</f>
        <v>X</v>
      </c>
      <c r="H106" s="53">
        <f>H103+AE104</f>
        <v>139</v>
      </c>
      <c r="I106" s="53">
        <f>AF106</f>
        <v>3</v>
      </c>
      <c r="J106" s="53">
        <f>J103+AF104</f>
        <v>151</v>
      </c>
      <c r="K106" s="52">
        <f>AG106</f>
        <v>5</v>
      </c>
      <c r="L106" s="53">
        <f>L103+AG104</f>
        <v>142</v>
      </c>
      <c r="M106" s="53" t="str">
        <f>AH106</f>
        <v>X</v>
      </c>
      <c r="N106" s="53">
        <f>N103+AH104</f>
        <v>71</v>
      </c>
      <c r="O106" s="53">
        <f>AI106</f>
        <v>2</v>
      </c>
      <c r="P106" s="53">
        <f>P103+AI104</f>
        <v>146</v>
      </c>
      <c r="Q106" s="53">
        <f>AJ106</f>
        <v>6</v>
      </c>
      <c r="R106" s="53">
        <f>R103+AJ104</f>
        <v>127</v>
      </c>
      <c r="S106" s="52">
        <f>AK106</f>
        <v>4</v>
      </c>
      <c r="T106" s="53">
        <f>T103+AK104</f>
        <v>117</v>
      </c>
      <c r="U106" s="53">
        <f>AL106</f>
        <v>1</v>
      </c>
      <c r="V106" s="8">
        <f>V103+AL104</f>
        <v>123</v>
      </c>
      <c r="W106" s="52" t="str">
        <f>AM106</f>
        <v>X</v>
      </c>
      <c r="X106" s="8">
        <f>X103+AM104</f>
        <v>0</v>
      </c>
      <c r="Y106" s="53" t="str">
        <f>AN106</f>
        <v>X</v>
      </c>
      <c r="Z106" s="8">
        <f>Z103+AN104</f>
        <v>0</v>
      </c>
      <c r="AA106" s="52" t="str">
        <f t="shared" ref="AA106" si="881">AO106</f>
        <v>X</v>
      </c>
      <c r="AB106" s="8">
        <f>AB103+AO104</f>
        <v>0</v>
      </c>
      <c r="AC106" s="53" t="str">
        <f t="shared" ref="AC106" si="882">AP106</f>
        <v>X</v>
      </c>
      <c r="AD106" s="8">
        <f>AD103+AP104</f>
        <v>0</v>
      </c>
      <c r="AE106" s="7" t="str">
        <f t="shared" ref="AE106" si="883">IF(ISTEXT(G105),"X",RANK(G105,$G105:$AC105,1))</f>
        <v>X</v>
      </c>
      <c r="AF106" s="7">
        <f t="shared" ref="AF106" si="884">IF(ISTEXT(I105),"X",RANK(I105,$G105:$AC105,1))</f>
        <v>3</v>
      </c>
      <c r="AG106" s="7">
        <f t="shared" ref="AG106" si="885">IF(ISTEXT(K105),"X",RANK(K105,$G105:$AC105,1))</f>
        <v>5</v>
      </c>
      <c r="AH106" s="7" t="str">
        <f t="shared" ref="AH106" si="886">IF(ISTEXT(M105),"X",RANK(M105,$G105:$AC105,1))</f>
        <v>X</v>
      </c>
      <c r="AI106" s="7">
        <f t="shared" ref="AI106" si="887">IF(ISTEXT(O105),"X",RANK(O105,$G105:$AC105,1))</f>
        <v>2</v>
      </c>
      <c r="AJ106" s="7">
        <f t="shared" ref="AJ106" si="888">IF(ISTEXT(Q105),"X",RANK(Q105,$G105:$AC105,1))</f>
        <v>6</v>
      </c>
      <c r="AK106" s="7">
        <f t="shared" ref="AK106" si="889">IF(ISTEXT(S105),"X",RANK(S105,$G105:$AC105,1))</f>
        <v>4</v>
      </c>
      <c r="AL106" s="7">
        <f t="shared" ref="AL106" si="890">IF(ISTEXT(U105),"X",RANK(U105,$G105:$AC105,1))</f>
        <v>1</v>
      </c>
      <c r="AM106" s="7" t="str">
        <f t="shared" ref="AM106" si="891">IF(ISTEXT(W105),"X",RANK(W105,$G105:$AC105,1))</f>
        <v>X</v>
      </c>
      <c r="AN106" s="7" t="str">
        <f t="shared" ref="AN106" si="892">IF(ISTEXT(Y105),"X",RANK(Y105,$G105:$AC105,1))</f>
        <v>X</v>
      </c>
      <c r="AO106" s="7" t="str">
        <f t="shared" ref="AO106" si="893">IF(ISTEXT(AA105),"X",RANK(AA105,$G105:$AC105,1))</f>
        <v>X</v>
      </c>
      <c r="AP106" s="7" t="str">
        <f t="shared" ref="AP106" si="894">IF(ISTEXT(AC105),"X",RANK(AC105,$G105:$AC105,1))</f>
        <v>X</v>
      </c>
      <c r="AQ106" s="308"/>
      <c r="AR106" s="13"/>
      <c r="AS106" s="13"/>
      <c r="AT106" s="13"/>
      <c r="AU106" s="13"/>
      <c r="AV106" s="13"/>
      <c r="AW106" s="13"/>
      <c r="AX106" s="13"/>
      <c r="AY106" s="13"/>
      <c r="AZ106" s="13"/>
      <c r="BA106" s="13"/>
      <c r="BB106" s="13"/>
    </row>
    <row r="107" spans="2:54" s="41" customFormat="1" ht="17.25" customHeight="1" x14ac:dyDescent="0.2">
      <c r="B107" s="283">
        <f>(B104+1)</f>
        <v>35</v>
      </c>
      <c r="C107" s="150" t="s">
        <v>58</v>
      </c>
      <c r="D107" s="151" t="s">
        <v>3</v>
      </c>
      <c r="E107" s="152">
        <v>5.0925925925925921E-4</v>
      </c>
      <c r="F107" s="153" t="s">
        <v>0</v>
      </c>
      <c r="G107" s="403">
        <v>5.3136574074074078E-4</v>
      </c>
      <c r="H107" s="404"/>
      <c r="I107" s="403">
        <v>5.6446759259259265E-4</v>
      </c>
      <c r="J107" s="404"/>
      <c r="K107" s="403">
        <v>5.1921296296296297E-4</v>
      </c>
      <c r="L107" s="404"/>
      <c r="M107" s="403">
        <v>5.0486111111111109E-4</v>
      </c>
      <c r="N107" s="404"/>
      <c r="O107" s="403" t="s">
        <v>226</v>
      </c>
      <c r="P107" s="404"/>
      <c r="Q107" s="403">
        <v>5.2268518518518517E-4</v>
      </c>
      <c r="R107" s="404"/>
      <c r="S107" s="403">
        <v>5.1689814814814816E-4</v>
      </c>
      <c r="T107" s="404"/>
      <c r="U107" s="403">
        <v>5.2581018518518515E-4</v>
      </c>
      <c r="V107" s="404"/>
      <c r="W107" s="403" t="s">
        <v>36</v>
      </c>
      <c r="X107" s="404"/>
      <c r="Y107" s="403" t="s">
        <v>36</v>
      </c>
      <c r="Z107" s="404"/>
      <c r="AA107" s="378" t="s">
        <v>36</v>
      </c>
      <c r="AB107" s="379"/>
      <c r="AC107" s="378" t="s">
        <v>36</v>
      </c>
      <c r="AD107" s="379"/>
      <c r="AE107" s="7">
        <f t="shared" ref="AE107" si="895">IF(ISTEXT(G108),0,($AF$1+1-AE109-(COUNTIF($AE109:$AP109,AE109)-1)/2))</f>
        <v>4</v>
      </c>
      <c r="AF107" s="7">
        <f t="shared" ref="AF107" si="896">IF(ISTEXT(I108),0,($AF$1+1-AF109-(COUNTIF($AE109:$AP109,AF109)-1)/2))</f>
        <v>3</v>
      </c>
      <c r="AG107" s="7">
        <f t="shared" ref="AG107" si="897">IF(ISTEXT(K108),0,($AF$1+1-AG109-(COUNTIF($AE109:$AP109,AG109)-1)/2))</f>
        <v>7</v>
      </c>
      <c r="AH107" s="7">
        <f t="shared" ref="AH107" si="898">IF(ISTEXT(M108),0,($AF$1+1-AH109-(COUNTIF($AE109:$AP109,AH109)-1)/2))</f>
        <v>0</v>
      </c>
      <c r="AI107" s="7">
        <f t="shared" ref="AI107" si="899">IF(ISTEXT(O108),0,($AF$1+1-AI109-(COUNTIF($AE109:$AP109,AI109)-1)/2))</f>
        <v>0</v>
      </c>
      <c r="AJ107" s="7">
        <f t="shared" ref="AJ107" si="900">IF(ISTEXT(Q108),0,($AF$1+1-AJ109-(COUNTIF($AE109:$AP109,AJ109)-1)/2))</f>
        <v>6</v>
      </c>
      <c r="AK107" s="7">
        <f t="shared" ref="AK107" si="901">IF(ISTEXT(S108),0,($AF$1+1-AK109-(COUNTIF($AE109:$AP109,AK109)-1)/2))</f>
        <v>8</v>
      </c>
      <c r="AL107" s="7">
        <f t="shared" ref="AL107" si="902">IF(ISTEXT(U108),0,($AF$1+1-AL109-(COUNTIF($AE109:$AP109,AL109)-1)/2))</f>
        <v>5</v>
      </c>
      <c r="AM107" s="7">
        <f t="shared" ref="AM107" si="903">IF(ISTEXT(W108),0,($AF$1+1-AM109-(COUNTIF($AE109:$AP109,AM109)-1)/2))</f>
        <v>0</v>
      </c>
      <c r="AN107" s="7">
        <f t="shared" ref="AN107" si="904">IF(ISTEXT(Y108),0,($AF$1+1-AN109-(COUNTIF($AE109:$AP109,AN109)-1)/2))</f>
        <v>0</v>
      </c>
      <c r="AO107" s="7">
        <f t="shared" ref="AO107" si="905">IF(ISTEXT(AA108),0,($AF$1+1-AO109-(COUNTIF($AE109:$AP109,AO109)-1)/2))</f>
        <v>0</v>
      </c>
      <c r="AP107" s="7">
        <f t="shared" ref="AP107" si="906">IF(ISTEXT(AC108),0,($AF$1+1-AP109-(COUNTIF($AE109:$AP109,AP109)-1)/2))</f>
        <v>0</v>
      </c>
      <c r="AQ107" s="306" t="s">
        <v>296</v>
      </c>
      <c r="AR107" s="47"/>
      <c r="AS107" s="230"/>
      <c r="AT107" s="230"/>
      <c r="AU107" s="230"/>
      <c r="AV107" s="230"/>
      <c r="AW107" s="230"/>
      <c r="AX107" s="230"/>
      <c r="AY107" s="230"/>
      <c r="AZ107" s="230"/>
      <c r="BA107" s="230"/>
      <c r="BB107" s="230"/>
    </row>
    <row r="108" spans="2:54" s="32" customFormat="1" ht="9.9499999999999993" hidden="1" customHeight="1" x14ac:dyDescent="0.2">
      <c r="B108" s="284"/>
      <c r="C108" s="405" t="s">
        <v>20</v>
      </c>
      <c r="D108" s="406"/>
      <c r="E108" s="134"/>
      <c r="F108" s="154"/>
      <c r="G108" s="409">
        <f>IF(G107&lt;$E107,"ST",G107)</f>
        <v>5.3136574074074078E-4</v>
      </c>
      <c r="H108" s="410"/>
      <c r="I108" s="410">
        <f>IF(I107&lt;$E107,"ST",I107)</f>
        <v>5.6446759259259265E-4</v>
      </c>
      <c r="J108" s="410"/>
      <c r="K108" s="409">
        <f>IF(K107&lt;$E107,"ST",K107)</f>
        <v>5.1921296296296297E-4</v>
      </c>
      <c r="L108" s="410"/>
      <c r="M108" s="410" t="str">
        <f>IF(M107&lt;$E107,"ST",M107)</f>
        <v>ST</v>
      </c>
      <c r="N108" s="410"/>
      <c r="O108" s="410" t="str">
        <f>IF(O107&lt;$E107,"ST",O107)</f>
        <v>DQ</v>
      </c>
      <c r="P108" s="410"/>
      <c r="Q108" s="410">
        <f>IF(Q107&lt;$E107,"ST",Q107)</f>
        <v>5.2268518518518517E-4</v>
      </c>
      <c r="R108" s="410"/>
      <c r="S108" s="409">
        <f>IF(S107&lt;$E107,"ST",S107)</f>
        <v>5.1689814814814816E-4</v>
      </c>
      <c r="T108" s="410"/>
      <c r="U108" s="402">
        <f>IF(U107&lt;$E107,"ST",U107)</f>
        <v>5.2581018518518515E-4</v>
      </c>
      <c r="V108" s="402"/>
      <c r="W108" s="381" t="str">
        <f>IF(W107&lt;$E107,"ST",W107)</f>
        <v>t</v>
      </c>
      <c r="X108" s="402"/>
      <c r="Y108" s="402" t="str">
        <f>IF(Y107&lt;$E107,"ST",Y107)</f>
        <v>t</v>
      </c>
      <c r="Z108" s="402"/>
      <c r="AA108" s="380" t="str">
        <f t="shared" ref="AA108" si="907">IF(AA107&lt;$E107,"ST",AA107)</f>
        <v>t</v>
      </c>
      <c r="AB108" s="381"/>
      <c r="AC108" s="380" t="str">
        <f t="shared" ref="AC108" si="908">IF(AC107&lt;$E107,"ST",AC107)</f>
        <v>t</v>
      </c>
      <c r="AD108" s="381"/>
      <c r="AE108" s="7"/>
      <c r="AF108" s="7"/>
      <c r="AG108" s="7"/>
      <c r="AH108" s="7"/>
      <c r="AI108" s="7"/>
      <c r="AJ108" s="7"/>
      <c r="AK108" s="7"/>
      <c r="AL108" s="7"/>
      <c r="AM108" s="7"/>
      <c r="AN108" s="7"/>
      <c r="AO108" s="7"/>
      <c r="AP108" s="7"/>
      <c r="AQ108" s="307"/>
      <c r="AR108" s="232"/>
      <c r="AS108" s="232"/>
      <c r="AT108" s="232"/>
      <c r="AU108" s="232"/>
      <c r="AV108" s="232"/>
      <c r="AW108" s="232"/>
      <c r="AX108" s="232"/>
      <c r="AY108" s="232"/>
      <c r="AZ108" s="232"/>
      <c r="BA108" s="232"/>
      <c r="BB108" s="232"/>
    </row>
    <row r="109" spans="2:54" s="43" customFormat="1" ht="17.25" customHeight="1" x14ac:dyDescent="0.2">
      <c r="B109" s="285"/>
      <c r="C109" s="407"/>
      <c r="D109" s="408"/>
      <c r="E109" s="135"/>
      <c r="F109" s="154" t="s">
        <v>7</v>
      </c>
      <c r="G109" s="52">
        <f>AE109</f>
        <v>5</v>
      </c>
      <c r="H109" s="53">
        <f>H106+AE107</f>
        <v>143</v>
      </c>
      <c r="I109" s="53">
        <f>AF109</f>
        <v>6</v>
      </c>
      <c r="J109" s="53">
        <f>J106+AF107</f>
        <v>154</v>
      </c>
      <c r="K109" s="52">
        <f>AG109</f>
        <v>2</v>
      </c>
      <c r="L109" s="53">
        <f>L106+AG107</f>
        <v>149</v>
      </c>
      <c r="M109" s="53" t="str">
        <f>AH109</f>
        <v>X</v>
      </c>
      <c r="N109" s="53">
        <f>N106+AH107</f>
        <v>71</v>
      </c>
      <c r="O109" s="53" t="str">
        <f>AI109</f>
        <v>X</v>
      </c>
      <c r="P109" s="53">
        <f>P106+AI107</f>
        <v>146</v>
      </c>
      <c r="Q109" s="53">
        <f>AJ109</f>
        <v>3</v>
      </c>
      <c r="R109" s="53">
        <f>R106+AJ107</f>
        <v>133</v>
      </c>
      <c r="S109" s="52">
        <f>AK109</f>
        <v>1</v>
      </c>
      <c r="T109" s="53">
        <f>T106+AK107</f>
        <v>125</v>
      </c>
      <c r="U109" s="53">
        <f>AL109</f>
        <v>4</v>
      </c>
      <c r="V109" s="8">
        <f>V106+AL107</f>
        <v>128</v>
      </c>
      <c r="W109" s="52" t="str">
        <f>AM109</f>
        <v>X</v>
      </c>
      <c r="X109" s="8">
        <f>X106+AM107</f>
        <v>0</v>
      </c>
      <c r="Y109" s="53" t="str">
        <f>AN109</f>
        <v>X</v>
      </c>
      <c r="Z109" s="8">
        <f>Z106+AN107</f>
        <v>0</v>
      </c>
      <c r="AA109" s="52" t="str">
        <f t="shared" ref="AA109" si="909">AO109</f>
        <v>X</v>
      </c>
      <c r="AB109" s="8">
        <f>AB106+AO107</f>
        <v>0</v>
      </c>
      <c r="AC109" s="53" t="str">
        <f t="shared" ref="AC109" si="910">AP109</f>
        <v>X</v>
      </c>
      <c r="AD109" s="8">
        <f>AD106+AP107</f>
        <v>0</v>
      </c>
      <c r="AE109" s="7">
        <f t="shared" ref="AE109" si="911">IF(ISTEXT(G108),"X",RANK(G108,$G108:$AC108,1))</f>
        <v>5</v>
      </c>
      <c r="AF109" s="7">
        <f t="shared" ref="AF109" si="912">IF(ISTEXT(I108),"X",RANK(I108,$G108:$AC108,1))</f>
        <v>6</v>
      </c>
      <c r="AG109" s="7">
        <f t="shared" ref="AG109" si="913">IF(ISTEXT(K108),"X",RANK(K108,$G108:$AC108,1))</f>
        <v>2</v>
      </c>
      <c r="AH109" s="7" t="str">
        <f t="shared" ref="AH109" si="914">IF(ISTEXT(M108),"X",RANK(M108,$G108:$AC108,1))</f>
        <v>X</v>
      </c>
      <c r="AI109" s="7" t="str">
        <f t="shared" ref="AI109" si="915">IF(ISTEXT(O108),"X",RANK(O108,$G108:$AC108,1))</f>
        <v>X</v>
      </c>
      <c r="AJ109" s="7">
        <f t="shared" ref="AJ109" si="916">IF(ISTEXT(Q108),"X",RANK(Q108,$G108:$AC108,1))</f>
        <v>3</v>
      </c>
      <c r="AK109" s="7">
        <f t="shared" ref="AK109" si="917">IF(ISTEXT(S108),"X",RANK(S108,$G108:$AC108,1))</f>
        <v>1</v>
      </c>
      <c r="AL109" s="7">
        <f t="shared" ref="AL109" si="918">IF(ISTEXT(U108),"X",RANK(U108,$G108:$AC108,1))</f>
        <v>4</v>
      </c>
      <c r="AM109" s="7" t="str">
        <f t="shared" ref="AM109" si="919">IF(ISTEXT(W108),"X",RANK(W108,$G108:$AC108,1))</f>
        <v>X</v>
      </c>
      <c r="AN109" s="7" t="str">
        <f t="shared" ref="AN109" si="920">IF(ISTEXT(Y108),"X",RANK(Y108,$G108:$AC108,1))</f>
        <v>X</v>
      </c>
      <c r="AO109" s="7" t="str">
        <f t="shared" ref="AO109" si="921">IF(ISTEXT(AA108),"X",RANK(AA108,$G108:$AC108,1))</f>
        <v>X</v>
      </c>
      <c r="AP109" s="7" t="str">
        <f t="shared" ref="AP109" si="922">IF(ISTEXT(AC108),"X",RANK(AC108,$G108:$AC108,1))</f>
        <v>X</v>
      </c>
      <c r="AQ109" s="308"/>
      <c r="AR109" s="13"/>
      <c r="AS109" s="13"/>
      <c r="AT109" s="13"/>
      <c r="AU109" s="13"/>
      <c r="AV109" s="13"/>
      <c r="AW109" s="13"/>
      <c r="AX109" s="13"/>
      <c r="AY109" s="13"/>
      <c r="AZ109" s="13"/>
      <c r="BA109" s="13"/>
      <c r="BB109" s="13"/>
    </row>
    <row r="110" spans="2:54" s="41" customFormat="1" ht="17.25" customHeight="1" x14ac:dyDescent="0.2">
      <c r="B110" s="283">
        <f>(B107+1)</f>
        <v>36</v>
      </c>
      <c r="C110" s="150" t="s">
        <v>55</v>
      </c>
      <c r="D110" s="151" t="s">
        <v>3</v>
      </c>
      <c r="E110" s="152">
        <v>5.2083333333333333E-4</v>
      </c>
      <c r="F110" s="153" t="s">
        <v>0</v>
      </c>
      <c r="G110" s="403">
        <v>6.2465277777777768E-4</v>
      </c>
      <c r="H110" s="404"/>
      <c r="I110" s="403" t="s">
        <v>226</v>
      </c>
      <c r="J110" s="404"/>
      <c r="K110" s="403">
        <v>5.6400462962962958E-4</v>
      </c>
      <c r="L110" s="404"/>
      <c r="M110" s="403">
        <v>5.3587962962962953E-4</v>
      </c>
      <c r="N110" s="404"/>
      <c r="O110" s="403">
        <v>5.9201388888888878E-4</v>
      </c>
      <c r="P110" s="404"/>
      <c r="Q110" s="403">
        <v>6.0833333333333334E-4</v>
      </c>
      <c r="R110" s="404"/>
      <c r="S110" s="403">
        <v>5.3738425925925926E-4</v>
      </c>
      <c r="T110" s="404"/>
      <c r="U110" s="403">
        <v>5.5057870370370373E-4</v>
      </c>
      <c r="V110" s="404"/>
      <c r="W110" s="403" t="s">
        <v>36</v>
      </c>
      <c r="X110" s="404"/>
      <c r="Y110" s="403" t="s">
        <v>36</v>
      </c>
      <c r="Z110" s="404"/>
      <c r="AA110" s="378" t="s">
        <v>36</v>
      </c>
      <c r="AB110" s="379"/>
      <c r="AC110" s="378" t="s">
        <v>36</v>
      </c>
      <c r="AD110" s="379"/>
      <c r="AE110" s="7">
        <f t="shared" ref="AE110" si="923">IF(ISTEXT(G111),0,($AF$1+1-AE112-(COUNTIF($AE112:$AP112,AE112)-1)/2))</f>
        <v>2</v>
      </c>
      <c r="AF110" s="7">
        <f t="shared" ref="AF110" si="924">IF(ISTEXT(I111),0,($AF$1+1-AF112-(COUNTIF($AE112:$AP112,AF112)-1)/2))</f>
        <v>0</v>
      </c>
      <c r="AG110" s="7">
        <f t="shared" ref="AG110" si="925">IF(ISTEXT(K111),0,($AF$1+1-AG112-(COUNTIF($AE112:$AP112,AG112)-1)/2))</f>
        <v>5</v>
      </c>
      <c r="AH110" s="7">
        <f t="shared" ref="AH110" si="926">IF(ISTEXT(M111),0,($AF$1+1-AH112-(COUNTIF($AE112:$AP112,AH112)-1)/2))</f>
        <v>8</v>
      </c>
      <c r="AI110" s="7">
        <f t="shared" ref="AI110" si="927">IF(ISTEXT(O111),0,($AF$1+1-AI112-(COUNTIF($AE112:$AP112,AI112)-1)/2))</f>
        <v>4</v>
      </c>
      <c r="AJ110" s="7">
        <f t="shared" ref="AJ110" si="928">IF(ISTEXT(Q111),0,($AF$1+1-AJ112-(COUNTIF($AE112:$AP112,AJ112)-1)/2))</f>
        <v>3</v>
      </c>
      <c r="AK110" s="7">
        <f t="shared" ref="AK110" si="929">IF(ISTEXT(S111),0,($AF$1+1-AK112-(COUNTIF($AE112:$AP112,AK112)-1)/2))</f>
        <v>7</v>
      </c>
      <c r="AL110" s="7">
        <f t="shared" ref="AL110" si="930">IF(ISTEXT(U111),0,($AF$1+1-AL112-(COUNTIF($AE112:$AP112,AL112)-1)/2))</f>
        <v>6</v>
      </c>
      <c r="AM110" s="7">
        <f t="shared" ref="AM110" si="931">IF(ISTEXT(W111),0,($AF$1+1-AM112-(COUNTIF($AE112:$AP112,AM112)-1)/2))</f>
        <v>0</v>
      </c>
      <c r="AN110" s="7">
        <f t="shared" ref="AN110" si="932">IF(ISTEXT(Y111),0,($AF$1+1-AN112-(COUNTIF($AE112:$AP112,AN112)-1)/2))</f>
        <v>0</v>
      </c>
      <c r="AO110" s="7">
        <f t="shared" ref="AO110" si="933">IF(ISTEXT(AA111),0,($AF$1+1-AO112-(COUNTIF($AE112:$AP112,AO112)-1)/2))</f>
        <v>0</v>
      </c>
      <c r="AP110" s="7">
        <f t="shared" ref="AP110" si="934">IF(ISTEXT(AC111),0,($AF$1+1-AP112-(COUNTIF($AE112:$AP112,AP112)-1)/2))</f>
        <v>0</v>
      </c>
      <c r="AQ110" s="306" t="s">
        <v>297</v>
      </c>
      <c r="AR110" s="47"/>
      <c r="AS110" s="230"/>
      <c r="AT110" s="230"/>
      <c r="AU110" s="230"/>
      <c r="AV110" s="230"/>
      <c r="AW110" s="230"/>
      <c r="AX110" s="230"/>
      <c r="AY110" s="230"/>
      <c r="AZ110" s="230"/>
      <c r="BA110" s="230"/>
      <c r="BB110" s="230"/>
    </row>
    <row r="111" spans="2:54" s="32" customFormat="1" ht="9.9499999999999993" hidden="1" customHeight="1" x14ac:dyDescent="0.2">
      <c r="B111" s="284"/>
      <c r="C111" s="405" t="s">
        <v>37</v>
      </c>
      <c r="D111" s="406"/>
      <c r="E111" s="134"/>
      <c r="F111" s="154"/>
      <c r="G111" s="409">
        <f>IF(G110&lt;$E110,"ST",G110)</f>
        <v>6.2465277777777768E-4</v>
      </c>
      <c r="H111" s="410"/>
      <c r="I111" s="410" t="str">
        <f>IF(I110&lt;$E110,"ST",I110)</f>
        <v>DQ</v>
      </c>
      <c r="J111" s="410"/>
      <c r="K111" s="409">
        <f>IF(K110&lt;$E110,"ST",K110)</f>
        <v>5.6400462962962958E-4</v>
      </c>
      <c r="L111" s="410"/>
      <c r="M111" s="410">
        <f>IF(M110&lt;$E110,"ST",M110)</f>
        <v>5.3587962962962953E-4</v>
      </c>
      <c r="N111" s="410"/>
      <c r="O111" s="410">
        <f>IF(O110&lt;$E110,"ST",O110)</f>
        <v>5.9201388888888878E-4</v>
      </c>
      <c r="P111" s="410"/>
      <c r="Q111" s="410">
        <f>IF(Q110&lt;$E110,"ST",Q110)</f>
        <v>6.0833333333333334E-4</v>
      </c>
      <c r="R111" s="410"/>
      <c r="S111" s="409">
        <f>IF(S110&lt;$E110,"ST",S110)</f>
        <v>5.3738425925925926E-4</v>
      </c>
      <c r="T111" s="410"/>
      <c r="U111" s="402">
        <f>IF(U110&lt;$E110,"ST",U110)</f>
        <v>5.5057870370370373E-4</v>
      </c>
      <c r="V111" s="402"/>
      <c r="W111" s="381" t="str">
        <f>IF(W110&lt;$E110,"ST",W110)</f>
        <v>t</v>
      </c>
      <c r="X111" s="402"/>
      <c r="Y111" s="402" t="str">
        <f>IF(Y110&lt;$E110,"ST",Y110)</f>
        <v>t</v>
      </c>
      <c r="Z111" s="402"/>
      <c r="AA111" s="380" t="str">
        <f t="shared" ref="AA111" si="935">IF(AA110&lt;$E110,"ST",AA110)</f>
        <v>t</v>
      </c>
      <c r="AB111" s="381"/>
      <c r="AC111" s="380" t="str">
        <f t="shared" ref="AC111" si="936">IF(AC110&lt;$E110,"ST",AC110)</f>
        <v>t</v>
      </c>
      <c r="AD111" s="381"/>
      <c r="AE111" s="7"/>
      <c r="AF111" s="7"/>
      <c r="AG111" s="7"/>
      <c r="AH111" s="7"/>
      <c r="AI111" s="7"/>
      <c r="AJ111" s="7"/>
      <c r="AK111" s="7"/>
      <c r="AL111" s="7"/>
      <c r="AM111" s="7"/>
      <c r="AN111" s="7"/>
      <c r="AO111" s="7"/>
      <c r="AP111" s="7"/>
      <c r="AQ111" s="307"/>
      <c r="AR111" s="232"/>
      <c r="AS111" s="232"/>
      <c r="AT111" s="232"/>
      <c r="AU111" s="232"/>
      <c r="AV111" s="232"/>
      <c r="AW111" s="232"/>
      <c r="AX111" s="232"/>
      <c r="AY111" s="232"/>
      <c r="AZ111" s="232"/>
      <c r="BA111" s="232"/>
      <c r="BB111" s="232"/>
    </row>
    <row r="112" spans="2:54" s="43" customFormat="1" ht="17.25" customHeight="1" x14ac:dyDescent="0.2">
      <c r="B112" s="285"/>
      <c r="C112" s="407"/>
      <c r="D112" s="408"/>
      <c r="E112" s="135"/>
      <c r="F112" s="154" t="s">
        <v>7</v>
      </c>
      <c r="G112" s="52">
        <f>AE112</f>
        <v>7</v>
      </c>
      <c r="H112" s="53">
        <f>H109+AE110</f>
        <v>145</v>
      </c>
      <c r="I112" s="53" t="str">
        <f>AF112</f>
        <v>X</v>
      </c>
      <c r="J112" s="53">
        <f>J109+AF110</f>
        <v>154</v>
      </c>
      <c r="K112" s="52">
        <f>AG112</f>
        <v>4</v>
      </c>
      <c r="L112" s="53">
        <f>L109+AG110</f>
        <v>154</v>
      </c>
      <c r="M112" s="53">
        <f>AH112</f>
        <v>1</v>
      </c>
      <c r="N112" s="53">
        <f>N109+AH110</f>
        <v>79</v>
      </c>
      <c r="O112" s="53">
        <f>AI112</f>
        <v>5</v>
      </c>
      <c r="P112" s="53">
        <f>P109+AI110</f>
        <v>150</v>
      </c>
      <c r="Q112" s="53">
        <f>AJ112</f>
        <v>6</v>
      </c>
      <c r="R112" s="53">
        <f>R109+AJ110</f>
        <v>136</v>
      </c>
      <c r="S112" s="52">
        <f>AK112</f>
        <v>2</v>
      </c>
      <c r="T112" s="53">
        <f>T109+AK110</f>
        <v>132</v>
      </c>
      <c r="U112" s="53">
        <f>AL112</f>
        <v>3</v>
      </c>
      <c r="V112" s="53">
        <f>V109+AL110</f>
        <v>134</v>
      </c>
      <c r="W112" s="52" t="str">
        <f>AM112</f>
        <v>X</v>
      </c>
      <c r="X112" s="53">
        <f>X109+AM110</f>
        <v>0</v>
      </c>
      <c r="Y112" s="53" t="str">
        <f>AN112</f>
        <v>X</v>
      </c>
      <c r="Z112" s="53">
        <f>Z109+AN110</f>
        <v>0</v>
      </c>
      <c r="AA112" s="52" t="str">
        <f t="shared" ref="AA112" si="937">AO112</f>
        <v>X</v>
      </c>
      <c r="AB112" s="8">
        <f>AB109+AO110</f>
        <v>0</v>
      </c>
      <c r="AC112" s="53" t="str">
        <f t="shared" ref="AC112" si="938">AP112</f>
        <v>X</v>
      </c>
      <c r="AD112" s="8">
        <f>AD109+AP110</f>
        <v>0</v>
      </c>
      <c r="AE112" s="7">
        <f t="shared" ref="AE112" si="939">IF(ISTEXT(G111),"X",RANK(G111,$G111:$AC111,1))</f>
        <v>7</v>
      </c>
      <c r="AF112" s="7" t="str">
        <f t="shared" ref="AF112" si="940">IF(ISTEXT(I111),"X",RANK(I111,$G111:$AC111,1))</f>
        <v>X</v>
      </c>
      <c r="AG112" s="7">
        <f t="shared" ref="AG112" si="941">IF(ISTEXT(K111),"X",RANK(K111,$G111:$AC111,1))</f>
        <v>4</v>
      </c>
      <c r="AH112" s="7">
        <f t="shared" ref="AH112" si="942">IF(ISTEXT(M111),"X",RANK(M111,$G111:$AC111,1))</f>
        <v>1</v>
      </c>
      <c r="AI112" s="7">
        <f t="shared" ref="AI112" si="943">IF(ISTEXT(O111),"X",RANK(O111,$G111:$AC111,1))</f>
        <v>5</v>
      </c>
      <c r="AJ112" s="7">
        <f t="shared" ref="AJ112" si="944">IF(ISTEXT(Q111),"X",RANK(Q111,$G111:$AC111,1))</f>
        <v>6</v>
      </c>
      <c r="AK112" s="7">
        <f t="shared" ref="AK112" si="945">IF(ISTEXT(S111),"X",RANK(S111,$G111:$AC111,1))</f>
        <v>2</v>
      </c>
      <c r="AL112" s="7">
        <f t="shared" ref="AL112" si="946">IF(ISTEXT(U111),"X",RANK(U111,$G111:$AC111,1))</f>
        <v>3</v>
      </c>
      <c r="AM112" s="7" t="str">
        <f t="shared" ref="AM112" si="947">IF(ISTEXT(W111),"X",RANK(W111,$G111:$AC111,1))</f>
        <v>X</v>
      </c>
      <c r="AN112" s="7" t="str">
        <f t="shared" ref="AN112" si="948">IF(ISTEXT(Y111),"X",RANK(Y111,$G111:$AC111,1))</f>
        <v>X</v>
      </c>
      <c r="AO112" s="7" t="str">
        <f t="shared" ref="AO112" si="949">IF(ISTEXT(AA111),"X",RANK(AA111,$G111:$AC111,1))</f>
        <v>X</v>
      </c>
      <c r="AP112" s="7" t="str">
        <f t="shared" ref="AP112" si="950">IF(ISTEXT(AC111),"X",RANK(AC111,$G111:$AC111,1))</f>
        <v>X</v>
      </c>
      <c r="AQ112" s="308"/>
      <c r="AR112" s="13"/>
      <c r="AS112" s="13"/>
      <c r="AT112" s="13"/>
      <c r="AU112" s="13"/>
      <c r="AV112" s="13"/>
      <c r="AW112" s="13"/>
      <c r="AX112" s="13"/>
      <c r="AY112" s="13"/>
      <c r="AZ112" s="13"/>
      <c r="BA112" s="13"/>
      <c r="BB112" s="13"/>
    </row>
    <row r="113" spans="2:54" s="41" customFormat="1" ht="17.25" customHeight="1" x14ac:dyDescent="0.2">
      <c r="B113" s="283">
        <f>(B110+1)</f>
        <v>37</v>
      </c>
      <c r="C113" s="150" t="s">
        <v>59</v>
      </c>
      <c r="D113" s="151" t="s">
        <v>3</v>
      </c>
      <c r="E113" s="152">
        <v>5.1504629629629632E-4</v>
      </c>
      <c r="F113" s="153" t="s">
        <v>0</v>
      </c>
      <c r="G113" s="403">
        <v>5.9282407407407406E-4</v>
      </c>
      <c r="H113" s="404"/>
      <c r="I113" s="403">
        <v>5.4479166666666662E-4</v>
      </c>
      <c r="J113" s="404"/>
      <c r="K113" s="403">
        <v>5.4004629629629628E-4</v>
      </c>
      <c r="L113" s="404"/>
      <c r="M113" s="403">
        <v>4.9930555555555557E-4</v>
      </c>
      <c r="N113" s="404"/>
      <c r="O113" s="403">
        <v>4.9363425925925931E-4</v>
      </c>
      <c r="P113" s="404"/>
      <c r="Q113" s="403" t="s">
        <v>226</v>
      </c>
      <c r="R113" s="404"/>
      <c r="S113" s="403">
        <v>4.6724537037037031E-4</v>
      </c>
      <c r="T113" s="404"/>
      <c r="U113" s="403">
        <v>5.0821759259259255E-4</v>
      </c>
      <c r="V113" s="404"/>
      <c r="W113" s="403" t="s">
        <v>36</v>
      </c>
      <c r="X113" s="404"/>
      <c r="Y113" s="403" t="s">
        <v>36</v>
      </c>
      <c r="Z113" s="404"/>
      <c r="AA113" s="378" t="s">
        <v>36</v>
      </c>
      <c r="AB113" s="379"/>
      <c r="AC113" s="378" t="s">
        <v>36</v>
      </c>
      <c r="AD113" s="379"/>
      <c r="AE113" s="7">
        <f t="shared" ref="AE113" si="951">IF(ISTEXT(G114),0,($AF$1+1-AE115-(COUNTIF($AE115:$AP115,AE115)-1)/2))</f>
        <v>6</v>
      </c>
      <c r="AF113" s="7">
        <f t="shared" ref="AF113" si="952">IF(ISTEXT(I114),0,($AF$1+1-AF115-(COUNTIF($AE115:$AP115,AF115)-1)/2))</f>
        <v>7</v>
      </c>
      <c r="AG113" s="7">
        <f t="shared" ref="AG113" si="953">IF(ISTEXT(K114),0,($AF$1+1-AG115-(COUNTIF($AE115:$AP115,AG115)-1)/2))</f>
        <v>8</v>
      </c>
      <c r="AH113" s="7">
        <f t="shared" ref="AH113" si="954">IF(ISTEXT(M114),0,($AF$1+1-AH115-(COUNTIF($AE115:$AP115,AH115)-1)/2))</f>
        <v>0</v>
      </c>
      <c r="AI113" s="7">
        <f t="shared" ref="AI113" si="955">IF(ISTEXT(O114),0,($AF$1+1-AI115-(COUNTIF($AE115:$AP115,AI115)-1)/2))</f>
        <v>0</v>
      </c>
      <c r="AJ113" s="7">
        <f t="shared" ref="AJ113" si="956">IF(ISTEXT(Q114),0,($AF$1+1-AJ115-(COUNTIF($AE115:$AP115,AJ115)-1)/2))</f>
        <v>0</v>
      </c>
      <c r="AK113" s="7">
        <f t="shared" ref="AK113" si="957">IF(ISTEXT(S114),0,($AF$1+1-AK115-(COUNTIF($AE115:$AP115,AK115)-1)/2))</f>
        <v>0</v>
      </c>
      <c r="AL113" s="7">
        <f t="shared" ref="AL113" si="958">IF(ISTEXT(U114),0,($AF$1+1-AL115-(COUNTIF($AE115:$AP115,AL115)-1)/2))</f>
        <v>0</v>
      </c>
      <c r="AM113" s="7">
        <f t="shared" ref="AM113" si="959">IF(ISTEXT(W114),0,($AF$1+1-AM115-(COUNTIF($AE115:$AP115,AM115)-1)/2))</f>
        <v>0</v>
      </c>
      <c r="AN113" s="7">
        <f t="shared" ref="AN113" si="960">IF(ISTEXT(Y114),0,($AF$1+1-AN115-(COUNTIF($AE115:$AP115,AN115)-1)/2))</f>
        <v>0</v>
      </c>
      <c r="AO113" s="7">
        <f t="shared" ref="AO113" si="961">IF(ISTEXT(AA114),0,($AF$1+1-AO115-(COUNTIF($AE115:$AP115,AO115)-1)/2))</f>
        <v>0</v>
      </c>
      <c r="AP113" s="7">
        <f t="shared" ref="AP113" si="962">IF(ISTEXT(AC114),0,($AF$1+1-AP115-(COUNTIF($AE115:$AP115,AP115)-1)/2))</f>
        <v>0</v>
      </c>
      <c r="AQ113" s="306" t="s">
        <v>298</v>
      </c>
      <c r="AR113" s="47"/>
      <c r="AS113" s="230"/>
      <c r="AT113" s="230"/>
      <c r="AU113" s="230"/>
      <c r="AV113" s="230"/>
      <c r="AW113" s="230"/>
      <c r="AX113" s="230"/>
      <c r="AY113" s="230"/>
      <c r="AZ113" s="230"/>
      <c r="BA113" s="230"/>
      <c r="BB113" s="230"/>
    </row>
    <row r="114" spans="2:54" s="32" customFormat="1" ht="9.9499999999999993" hidden="1" customHeight="1" x14ac:dyDescent="0.2">
      <c r="B114" s="284"/>
      <c r="C114" s="405" t="s">
        <v>37</v>
      </c>
      <c r="D114" s="406"/>
      <c r="E114" s="134"/>
      <c r="F114" s="154"/>
      <c r="G114" s="409">
        <f>IF(G113&lt;$E113,"ST",G113)</f>
        <v>5.9282407407407406E-4</v>
      </c>
      <c r="H114" s="410"/>
      <c r="I114" s="410">
        <f>IF(I113&lt;$E113,"ST",I113)</f>
        <v>5.4479166666666662E-4</v>
      </c>
      <c r="J114" s="410"/>
      <c r="K114" s="409">
        <f>IF(K113&lt;$E113,"ST",K113)</f>
        <v>5.4004629629629628E-4</v>
      </c>
      <c r="L114" s="410"/>
      <c r="M114" s="410" t="str">
        <f>IF(M113&lt;$E113,"ST",M113)</f>
        <v>ST</v>
      </c>
      <c r="N114" s="410"/>
      <c r="O114" s="410" t="str">
        <f>IF(O113&lt;$E113,"ST",O113)</f>
        <v>ST</v>
      </c>
      <c r="P114" s="410"/>
      <c r="Q114" s="410" t="str">
        <f>IF(Q113&lt;$E113,"ST",Q113)</f>
        <v>DQ</v>
      </c>
      <c r="R114" s="410"/>
      <c r="S114" s="409" t="str">
        <f>IF(S113&lt;$E113,"ST",S113)</f>
        <v>ST</v>
      </c>
      <c r="T114" s="410"/>
      <c r="U114" s="410" t="str">
        <f>IF(U113&lt;$E113,"ST",U113)</f>
        <v>ST</v>
      </c>
      <c r="V114" s="410"/>
      <c r="W114" s="409" t="str">
        <f>IF(W113&lt;$E113,"ST",W113)</f>
        <v>t</v>
      </c>
      <c r="X114" s="410"/>
      <c r="Y114" s="410" t="str">
        <f>IF(Y113&lt;$E113,"ST",Y113)</f>
        <v>t</v>
      </c>
      <c r="Z114" s="410"/>
      <c r="AA114" s="380" t="str">
        <f t="shared" ref="AA114" si="963">IF(AA113&lt;$E113,"ST",AA113)</f>
        <v>t</v>
      </c>
      <c r="AB114" s="381"/>
      <c r="AC114" s="380" t="str">
        <f t="shared" ref="AC114" si="964">IF(AC113&lt;$E113,"ST",AC113)</f>
        <v>t</v>
      </c>
      <c r="AD114" s="381"/>
      <c r="AE114" s="7"/>
      <c r="AF114" s="7"/>
      <c r="AG114" s="7"/>
      <c r="AH114" s="7"/>
      <c r="AI114" s="7"/>
      <c r="AJ114" s="7"/>
      <c r="AK114" s="7"/>
      <c r="AL114" s="7"/>
      <c r="AM114" s="7"/>
      <c r="AN114" s="7"/>
      <c r="AO114" s="7"/>
      <c r="AP114" s="7"/>
      <c r="AQ114" s="307"/>
      <c r="AR114" s="232"/>
      <c r="AS114" s="232"/>
      <c r="AT114" s="232"/>
      <c r="AU114" s="232"/>
      <c r="AV114" s="232"/>
      <c r="AW114" s="232"/>
      <c r="AX114" s="232"/>
      <c r="AY114" s="232"/>
      <c r="AZ114" s="232"/>
      <c r="BA114" s="232"/>
      <c r="BB114" s="232"/>
    </row>
    <row r="115" spans="2:54" s="43" customFormat="1" ht="17.25" customHeight="1" x14ac:dyDescent="0.2">
      <c r="B115" s="285"/>
      <c r="C115" s="407"/>
      <c r="D115" s="408"/>
      <c r="E115" s="135"/>
      <c r="F115" s="154" t="s">
        <v>7</v>
      </c>
      <c r="G115" s="52">
        <f>AE115</f>
        <v>3</v>
      </c>
      <c r="H115" s="53">
        <f>H112+AE113</f>
        <v>151</v>
      </c>
      <c r="I115" s="53">
        <f>AF115</f>
        <v>2</v>
      </c>
      <c r="J115" s="53">
        <f>J112+AF113</f>
        <v>161</v>
      </c>
      <c r="K115" s="52">
        <f>AG115</f>
        <v>1</v>
      </c>
      <c r="L115" s="53">
        <f>L112+AG113</f>
        <v>162</v>
      </c>
      <c r="M115" s="53" t="str">
        <f>AH115</f>
        <v>X</v>
      </c>
      <c r="N115" s="53">
        <f>N112+AH113</f>
        <v>79</v>
      </c>
      <c r="O115" s="53" t="str">
        <f>AI115</f>
        <v>X</v>
      </c>
      <c r="P115" s="53">
        <f>P112+AI113</f>
        <v>150</v>
      </c>
      <c r="Q115" s="53" t="str">
        <f>AJ115</f>
        <v>X</v>
      </c>
      <c r="R115" s="53">
        <f>R112+AJ113</f>
        <v>136</v>
      </c>
      <c r="S115" s="52" t="str">
        <f>AK115</f>
        <v>X</v>
      </c>
      <c r="T115" s="53">
        <f>T112+AK113</f>
        <v>132</v>
      </c>
      <c r="U115" s="53" t="str">
        <f>AL115</f>
        <v>X</v>
      </c>
      <c r="V115" s="53">
        <f>V112+AL113</f>
        <v>134</v>
      </c>
      <c r="W115" s="52" t="str">
        <f>AM115</f>
        <v>X</v>
      </c>
      <c r="X115" s="53">
        <f>X112+AM113</f>
        <v>0</v>
      </c>
      <c r="Y115" s="53" t="str">
        <f>AN115</f>
        <v>X</v>
      </c>
      <c r="Z115" s="53">
        <f>Z112+AN113</f>
        <v>0</v>
      </c>
      <c r="AA115" s="52" t="str">
        <f t="shared" ref="AA115" si="965">AO115</f>
        <v>X</v>
      </c>
      <c r="AB115" s="8">
        <f>AB112+AO113</f>
        <v>0</v>
      </c>
      <c r="AC115" s="53" t="str">
        <f t="shared" ref="AC115" si="966">AP115</f>
        <v>X</v>
      </c>
      <c r="AD115" s="8">
        <f>AD112+AP113</f>
        <v>0</v>
      </c>
      <c r="AE115" s="7">
        <f t="shared" ref="AE115" si="967">IF(ISTEXT(G114),"X",RANK(G114,$G114:$AC114,1))</f>
        <v>3</v>
      </c>
      <c r="AF115" s="7">
        <f t="shared" ref="AF115" si="968">IF(ISTEXT(I114),"X",RANK(I114,$G114:$AC114,1))</f>
        <v>2</v>
      </c>
      <c r="AG115" s="7">
        <f t="shared" ref="AG115" si="969">IF(ISTEXT(K114),"X",RANK(K114,$G114:$AC114,1))</f>
        <v>1</v>
      </c>
      <c r="AH115" s="7" t="str">
        <f t="shared" ref="AH115" si="970">IF(ISTEXT(M114),"X",RANK(M114,$G114:$AC114,1))</f>
        <v>X</v>
      </c>
      <c r="AI115" s="7" t="str">
        <f t="shared" ref="AI115" si="971">IF(ISTEXT(O114),"X",RANK(O114,$G114:$AC114,1))</f>
        <v>X</v>
      </c>
      <c r="AJ115" s="7" t="str">
        <f t="shared" ref="AJ115" si="972">IF(ISTEXT(Q114),"X",RANK(Q114,$G114:$AC114,1))</f>
        <v>X</v>
      </c>
      <c r="AK115" s="7" t="str">
        <f t="shared" ref="AK115" si="973">IF(ISTEXT(S114),"X",RANK(S114,$G114:$AC114,1))</f>
        <v>X</v>
      </c>
      <c r="AL115" s="7" t="str">
        <f t="shared" ref="AL115" si="974">IF(ISTEXT(U114),"X",RANK(U114,$G114:$AC114,1))</f>
        <v>X</v>
      </c>
      <c r="AM115" s="7" t="str">
        <f t="shared" ref="AM115" si="975">IF(ISTEXT(W114),"X",RANK(W114,$G114:$AC114,1))</f>
        <v>X</v>
      </c>
      <c r="AN115" s="7" t="str">
        <f t="shared" ref="AN115" si="976">IF(ISTEXT(Y114),"X",RANK(Y114,$G114:$AC114,1))</f>
        <v>X</v>
      </c>
      <c r="AO115" s="7" t="str">
        <f t="shared" ref="AO115" si="977">IF(ISTEXT(AA114),"X",RANK(AA114,$G114:$AC114,1))</f>
        <v>X</v>
      </c>
      <c r="AP115" s="7" t="str">
        <f t="shared" ref="AP115" si="978">IF(ISTEXT(AC114),"X",RANK(AC114,$G114:$AC114,1))</f>
        <v>X</v>
      </c>
      <c r="AQ115" s="312"/>
      <c r="AR115" s="13"/>
      <c r="AS115" s="13"/>
      <c r="AT115" s="13"/>
      <c r="AU115" s="13"/>
      <c r="AV115" s="13"/>
      <c r="AW115" s="13"/>
      <c r="AX115" s="13"/>
      <c r="AY115" s="13"/>
      <c r="AZ115" s="13"/>
      <c r="BA115" s="13"/>
      <c r="BB115" s="13"/>
    </row>
    <row r="116" spans="2:54" s="41" customFormat="1" ht="17.25" customHeight="1" x14ac:dyDescent="0.2">
      <c r="B116" s="283">
        <f>(B113+1)</f>
        <v>38</v>
      </c>
      <c r="C116" s="150" t="s">
        <v>49</v>
      </c>
      <c r="D116" s="151" t="s">
        <v>51</v>
      </c>
      <c r="E116" s="152">
        <v>1.7708333333333332E-3</v>
      </c>
      <c r="F116" s="153" t="s">
        <v>0</v>
      </c>
      <c r="G116" s="403">
        <v>1.8041666666666666E-3</v>
      </c>
      <c r="H116" s="404"/>
      <c r="I116" s="403">
        <v>1.9804398148148146E-3</v>
      </c>
      <c r="J116" s="404"/>
      <c r="K116" s="403">
        <v>1.7864583333333333E-3</v>
      </c>
      <c r="L116" s="404"/>
      <c r="M116" s="403">
        <v>1.7594907407407409E-3</v>
      </c>
      <c r="N116" s="404"/>
      <c r="O116" s="403">
        <v>1.8589120370370367E-3</v>
      </c>
      <c r="P116" s="404"/>
      <c r="Q116" s="403">
        <v>2.0797453703703703E-3</v>
      </c>
      <c r="R116" s="404"/>
      <c r="S116" s="403">
        <v>1.8315972222222223E-3</v>
      </c>
      <c r="T116" s="404"/>
      <c r="U116" s="403">
        <v>1.8943287037037036E-3</v>
      </c>
      <c r="V116" s="404"/>
      <c r="W116" s="403" t="s">
        <v>36</v>
      </c>
      <c r="X116" s="404"/>
      <c r="Y116" s="403" t="s">
        <v>36</v>
      </c>
      <c r="Z116" s="404"/>
      <c r="AA116" s="378" t="s">
        <v>36</v>
      </c>
      <c r="AB116" s="379"/>
      <c r="AC116" s="378" t="s">
        <v>36</v>
      </c>
      <c r="AD116" s="379"/>
      <c r="AE116" s="7">
        <f t="shared" ref="AE116" si="979">IF(ISTEXT(G117),0,($AF$1+1-AE118-(COUNTIF($AE118:$AP118,AE118)-1)/2))</f>
        <v>7</v>
      </c>
      <c r="AF116" s="7">
        <f t="shared" ref="AF116" si="980">IF(ISTEXT(I117),0,($AF$1+1-AF118-(COUNTIF($AE118:$AP118,AF118)-1)/2))</f>
        <v>3</v>
      </c>
      <c r="AG116" s="7">
        <f t="shared" ref="AG116" si="981">IF(ISTEXT(K117),0,($AF$1+1-AG118-(COUNTIF($AE118:$AP118,AG118)-1)/2))</f>
        <v>8</v>
      </c>
      <c r="AH116" s="7">
        <f t="shared" ref="AH116" si="982">IF(ISTEXT(M117),0,($AF$1+1-AH118-(COUNTIF($AE118:$AP118,AH118)-1)/2))</f>
        <v>0</v>
      </c>
      <c r="AI116" s="7">
        <f t="shared" ref="AI116" si="983">IF(ISTEXT(O117),0,($AF$1+1-AI118-(COUNTIF($AE118:$AP118,AI118)-1)/2))</f>
        <v>5</v>
      </c>
      <c r="AJ116" s="7">
        <f t="shared" ref="AJ116" si="984">IF(ISTEXT(Q117),0,($AF$1+1-AJ118-(COUNTIF($AE118:$AP118,AJ118)-1)/2))</f>
        <v>2</v>
      </c>
      <c r="AK116" s="7">
        <f t="shared" ref="AK116" si="985">IF(ISTEXT(S117),0,($AF$1+1-AK118-(COUNTIF($AE118:$AP118,AK118)-1)/2))</f>
        <v>6</v>
      </c>
      <c r="AL116" s="7">
        <f t="shared" ref="AL116" si="986">IF(ISTEXT(U117),0,($AF$1+1-AL118-(COUNTIF($AE118:$AP118,AL118)-1)/2))</f>
        <v>4</v>
      </c>
      <c r="AM116" s="7">
        <f t="shared" ref="AM116" si="987">IF(ISTEXT(W117),0,($AF$1+1-AM118-(COUNTIF($AE118:$AP118,AM118)-1)/2))</f>
        <v>0</v>
      </c>
      <c r="AN116" s="7">
        <f t="shared" ref="AN116" si="988">IF(ISTEXT(Y117),0,($AF$1+1-AN118-(COUNTIF($AE118:$AP118,AN118)-1)/2))</f>
        <v>0</v>
      </c>
      <c r="AO116" s="7">
        <f t="shared" ref="AO116" si="989">IF(ISTEXT(AA117),0,($AF$1+1-AO118-(COUNTIF($AE118:$AP118,AO118)-1)/2))</f>
        <v>0</v>
      </c>
      <c r="AP116" s="7">
        <f t="shared" ref="AP116" si="990">IF(ISTEXT(AC117),0,($AF$1+1-AP118-(COUNTIF($AE118:$AP118,AP118)-1)/2))</f>
        <v>0</v>
      </c>
      <c r="AQ116" s="306"/>
      <c r="AR116" s="47"/>
      <c r="AS116" s="230"/>
      <c r="AT116" s="230"/>
      <c r="AU116" s="230"/>
      <c r="AV116" s="230"/>
      <c r="AW116" s="230"/>
      <c r="AX116" s="230"/>
      <c r="AY116" s="230"/>
      <c r="AZ116" s="230"/>
      <c r="BA116" s="230"/>
      <c r="BB116" s="230"/>
    </row>
    <row r="117" spans="2:54" s="32" customFormat="1" ht="9.9499999999999993" hidden="1" customHeight="1" x14ac:dyDescent="0.2">
      <c r="B117" s="284"/>
      <c r="C117" s="405" t="s">
        <v>21</v>
      </c>
      <c r="D117" s="406"/>
      <c r="E117" s="134"/>
      <c r="F117" s="154"/>
      <c r="G117" s="409">
        <f>IF(G116&lt;$E116,"ST",G116)</f>
        <v>1.8041666666666666E-3</v>
      </c>
      <c r="H117" s="410"/>
      <c r="I117" s="410">
        <f>IF(I116&lt;$E116,"ST",I116)</f>
        <v>1.9804398148148146E-3</v>
      </c>
      <c r="J117" s="410"/>
      <c r="K117" s="409">
        <f>IF(K116&lt;$E116,"ST",K116)</f>
        <v>1.7864583333333333E-3</v>
      </c>
      <c r="L117" s="410"/>
      <c r="M117" s="410" t="str">
        <f>IF(M116&lt;$E116,"ST",M116)</f>
        <v>ST</v>
      </c>
      <c r="N117" s="410"/>
      <c r="O117" s="410">
        <f>IF(O116&lt;$E116,"ST",O116)</f>
        <v>1.8589120370370367E-3</v>
      </c>
      <c r="P117" s="410"/>
      <c r="Q117" s="410">
        <f>IF(Q116&lt;$E116,"ST",Q116)</f>
        <v>2.0797453703703703E-3</v>
      </c>
      <c r="R117" s="410"/>
      <c r="S117" s="409">
        <f>IF(S116&lt;$E116,"ST",S116)</f>
        <v>1.8315972222222223E-3</v>
      </c>
      <c r="T117" s="410"/>
      <c r="U117" s="410">
        <f>IF(U116&lt;$E116,"ST",U116)</f>
        <v>1.8943287037037036E-3</v>
      </c>
      <c r="V117" s="410"/>
      <c r="W117" s="409" t="str">
        <f>IF(W116&lt;$E116,"ST",W116)</f>
        <v>t</v>
      </c>
      <c r="X117" s="410"/>
      <c r="Y117" s="410" t="str">
        <f>IF(Y116&lt;$E116,"ST",Y116)</f>
        <v>t</v>
      </c>
      <c r="Z117" s="410"/>
      <c r="AA117" s="380" t="str">
        <f t="shared" ref="AA117" si="991">IF(AA116&lt;$E116,"ST",AA116)</f>
        <v>t</v>
      </c>
      <c r="AB117" s="381"/>
      <c r="AC117" s="380" t="str">
        <f t="shared" ref="AC117" si="992">IF(AC116&lt;$E116,"ST",AC116)</f>
        <v>t</v>
      </c>
      <c r="AD117" s="381"/>
      <c r="AE117" s="7"/>
      <c r="AF117" s="7"/>
      <c r="AG117" s="7"/>
      <c r="AH117" s="7"/>
      <c r="AI117" s="7"/>
      <c r="AJ117" s="7"/>
      <c r="AK117" s="7"/>
      <c r="AL117" s="7"/>
      <c r="AM117" s="7"/>
      <c r="AN117" s="7"/>
      <c r="AO117" s="7"/>
      <c r="AP117" s="7"/>
      <c r="AQ117" s="307"/>
      <c r="AR117" s="232"/>
      <c r="AS117" s="232"/>
      <c r="AT117" s="232"/>
      <c r="AU117" s="232"/>
      <c r="AV117" s="232"/>
      <c r="AW117" s="232"/>
      <c r="AX117" s="232"/>
      <c r="AY117" s="232"/>
      <c r="AZ117" s="232"/>
      <c r="BA117" s="232"/>
      <c r="BB117" s="232"/>
    </row>
    <row r="118" spans="2:54" s="43" customFormat="1" ht="17.25" customHeight="1" x14ac:dyDescent="0.2">
      <c r="B118" s="285"/>
      <c r="C118" s="407"/>
      <c r="D118" s="408"/>
      <c r="E118" s="135"/>
      <c r="F118" s="154" t="s">
        <v>7</v>
      </c>
      <c r="G118" s="52">
        <f>AE118</f>
        <v>2</v>
      </c>
      <c r="H118" s="53">
        <f>H115+AE116</f>
        <v>158</v>
      </c>
      <c r="I118" s="53">
        <f>AF118</f>
        <v>6</v>
      </c>
      <c r="J118" s="53">
        <f>J115+AF116</f>
        <v>164</v>
      </c>
      <c r="K118" s="52">
        <f>AG118</f>
        <v>1</v>
      </c>
      <c r="L118" s="53">
        <f>L115+AG116</f>
        <v>170</v>
      </c>
      <c r="M118" s="53" t="str">
        <f>AH118</f>
        <v>X</v>
      </c>
      <c r="N118" s="53">
        <f>N115+AH116</f>
        <v>79</v>
      </c>
      <c r="O118" s="53">
        <f>AI118</f>
        <v>4</v>
      </c>
      <c r="P118" s="53">
        <f>P115+AI116</f>
        <v>155</v>
      </c>
      <c r="Q118" s="53">
        <f>AJ118</f>
        <v>7</v>
      </c>
      <c r="R118" s="53">
        <f>R115+AJ116</f>
        <v>138</v>
      </c>
      <c r="S118" s="52">
        <f>AK118</f>
        <v>3</v>
      </c>
      <c r="T118" s="53">
        <f>T115+AK116</f>
        <v>138</v>
      </c>
      <c r="U118" s="53">
        <f>AL118</f>
        <v>5</v>
      </c>
      <c r="V118" s="53">
        <f>V115+AL116</f>
        <v>138</v>
      </c>
      <c r="W118" s="52" t="str">
        <f>AM118</f>
        <v>X</v>
      </c>
      <c r="X118" s="53">
        <f>X115+AM116</f>
        <v>0</v>
      </c>
      <c r="Y118" s="53" t="str">
        <f>AN118</f>
        <v>X</v>
      </c>
      <c r="Z118" s="53">
        <f>Z115+AN116</f>
        <v>0</v>
      </c>
      <c r="AA118" s="52" t="str">
        <f t="shared" ref="AA118" si="993">AO118</f>
        <v>X</v>
      </c>
      <c r="AB118" s="8">
        <f>AB115+AO116</f>
        <v>0</v>
      </c>
      <c r="AC118" s="53" t="str">
        <f t="shared" ref="AC118" si="994">AP118</f>
        <v>X</v>
      </c>
      <c r="AD118" s="8">
        <f>AD115+AP116</f>
        <v>0</v>
      </c>
      <c r="AE118" s="7">
        <f t="shared" ref="AE118" si="995">IF(ISTEXT(G117),"X",RANK(G117,$G117:$AC117,1))</f>
        <v>2</v>
      </c>
      <c r="AF118" s="7">
        <f t="shared" ref="AF118" si="996">IF(ISTEXT(I117),"X",RANK(I117,$G117:$AC117,1))</f>
        <v>6</v>
      </c>
      <c r="AG118" s="7">
        <f t="shared" ref="AG118" si="997">IF(ISTEXT(K117),"X",RANK(K117,$G117:$AC117,1))</f>
        <v>1</v>
      </c>
      <c r="AH118" s="7" t="str">
        <f t="shared" ref="AH118" si="998">IF(ISTEXT(M117),"X",RANK(M117,$G117:$AC117,1))</f>
        <v>X</v>
      </c>
      <c r="AI118" s="7">
        <f t="shared" ref="AI118" si="999">IF(ISTEXT(O117),"X",RANK(O117,$G117:$AC117,1))</f>
        <v>4</v>
      </c>
      <c r="AJ118" s="7">
        <f t="shared" ref="AJ118" si="1000">IF(ISTEXT(Q117),"X",RANK(Q117,$G117:$AC117,1))</f>
        <v>7</v>
      </c>
      <c r="AK118" s="7">
        <f t="shared" ref="AK118" si="1001">IF(ISTEXT(S117),"X",RANK(S117,$G117:$AC117,1))</f>
        <v>3</v>
      </c>
      <c r="AL118" s="7">
        <f t="shared" ref="AL118" si="1002">IF(ISTEXT(U117),"X",RANK(U117,$G117:$AC117,1))</f>
        <v>5</v>
      </c>
      <c r="AM118" s="7" t="str">
        <f t="shared" ref="AM118" si="1003">IF(ISTEXT(W117),"X",RANK(W117,$G117:$AC117,1))</f>
        <v>X</v>
      </c>
      <c r="AN118" s="7" t="str">
        <f t="shared" ref="AN118" si="1004">IF(ISTEXT(Y117),"X",RANK(Y117,$G117:$AC117,1))</f>
        <v>X</v>
      </c>
      <c r="AO118" s="7" t="str">
        <f t="shared" ref="AO118" si="1005">IF(ISTEXT(AA117),"X",RANK(AA117,$G117:$AC117,1))</f>
        <v>X</v>
      </c>
      <c r="AP118" s="7" t="str">
        <f t="shared" ref="AP118" si="1006">IF(ISTEXT(AC117),"X",RANK(AC117,$G117:$AC117,1))</f>
        <v>X</v>
      </c>
      <c r="AQ118" s="310"/>
      <c r="AR118" s="13"/>
      <c r="AS118" s="13"/>
      <c r="AT118" s="13"/>
      <c r="AU118" s="13"/>
      <c r="AV118" s="13"/>
      <c r="AW118" s="13"/>
      <c r="AX118" s="13"/>
      <c r="AY118" s="13"/>
      <c r="AZ118" s="13"/>
      <c r="BA118" s="13"/>
      <c r="BB118" s="13"/>
    </row>
    <row r="119" spans="2:54" s="41" customFormat="1" ht="17.25" customHeight="1" x14ac:dyDescent="0.2">
      <c r="B119" s="283">
        <f>(B116+1)</f>
        <v>39</v>
      </c>
      <c r="C119" s="150" t="s">
        <v>56</v>
      </c>
      <c r="D119" s="151" t="s">
        <v>3</v>
      </c>
      <c r="E119" s="152">
        <v>6.3657407407407402E-4</v>
      </c>
      <c r="F119" s="153" t="s">
        <v>0</v>
      </c>
      <c r="G119" s="403">
        <v>5.9456018518518517E-4</v>
      </c>
      <c r="H119" s="404"/>
      <c r="I119" s="403" t="s">
        <v>226</v>
      </c>
      <c r="J119" s="404"/>
      <c r="K119" s="403">
        <v>6.3935185185185189E-4</v>
      </c>
      <c r="L119" s="404"/>
      <c r="M119" s="403">
        <v>6.1527777777777774E-4</v>
      </c>
      <c r="N119" s="404"/>
      <c r="O119" s="403">
        <v>7.0567129629629625E-4</v>
      </c>
      <c r="P119" s="404"/>
      <c r="Q119" s="403">
        <v>6.7453703703703697E-4</v>
      </c>
      <c r="R119" s="404"/>
      <c r="S119" s="403">
        <v>6.9479166666666658E-4</v>
      </c>
      <c r="T119" s="404"/>
      <c r="U119" s="403">
        <v>6.9166666666666671E-4</v>
      </c>
      <c r="V119" s="404"/>
      <c r="W119" s="403" t="s">
        <v>36</v>
      </c>
      <c r="X119" s="404"/>
      <c r="Y119" s="403" t="s">
        <v>36</v>
      </c>
      <c r="Z119" s="404"/>
      <c r="AA119" s="378" t="s">
        <v>36</v>
      </c>
      <c r="AB119" s="379"/>
      <c r="AC119" s="378" t="s">
        <v>36</v>
      </c>
      <c r="AD119" s="379"/>
      <c r="AE119" s="7">
        <f t="shared" ref="AE119" si="1007">IF(ISTEXT(G120),0,($AF$1+1-AE121-(COUNTIF($AE121:$AP121,AE121)-1)/2))</f>
        <v>0</v>
      </c>
      <c r="AF119" s="7">
        <f t="shared" ref="AF119" si="1008">IF(ISTEXT(I120),0,($AF$1+1-AF121-(COUNTIF($AE121:$AP121,AF121)-1)/2))</f>
        <v>0</v>
      </c>
      <c r="AG119" s="7">
        <f t="shared" ref="AG119" si="1009">IF(ISTEXT(K120),0,($AF$1+1-AG121-(COUNTIF($AE121:$AP121,AG121)-1)/2))</f>
        <v>8</v>
      </c>
      <c r="AH119" s="7">
        <f t="shared" ref="AH119" si="1010">IF(ISTEXT(M120),0,($AF$1+1-AH121-(COUNTIF($AE121:$AP121,AH121)-1)/2))</f>
        <v>0</v>
      </c>
      <c r="AI119" s="7">
        <f t="shared" ref="AI119" si="1011">IF(ISTEXT(O120),0,($AF$1+1-AI121-(COUNTIF($AE121:$AP121,AI121)-1)/2))</f>
        <v>4</v>
      </c>
      <c r="AJ119" s="7">
        <f t="shared" ref="AJ119" si="1012">IF(ISTEXT(Q120),0,($AF$1+1-AJ121-(COUNTIF($AE121:$AP121,AJ121)-1)/2))</f>
        <v>7</v>
      </c>
      <c r="AK119" s="7">
        <f t="shared" ref="AK119" si="1013">IF(ISTEXT(S120),0,($AF$1+1-AK121-(COUNTIF($AE121:$AP121,AK121)-1)/2))</f>
        <v>5</v>
      </c>
      <c r="AL119" s="7">
        <f t="shared" ref="AL119" si="1014">IF(ISTEXT(U120),0,($AF$1+1-AL121-(COUNTIF($AE121:$AP121,AL121)-1)/2))</f>
        <v>6</v>
      </c>
      <c r="AM119" s="7">
        <f t="shared" ref="AM119" si="1015">IF(ISTEXT(W120),0,($AF$1+1-AM121-(COUNTIF($AE121:$AP121,AM121)-1)/2))</f>
        <v>0</v>
      </c>
      <c r="AN119" s="7">
        <f t="shared" ref="AN119" si="1016">IF(ISTEXT(Y120),0,($AF$1+1-AN121-(COUNTIF($AE121:$AP121,AN121)-1)/2))</f>
        <v>0</v>
      </c>
      <c r="AO119" s="7">
        <f t="shared" ref="AO119" si="1017">IF(ISTEXT(AA120),0,($AF$1+1-AO121-(COUNTIF($AE121:$AP121,AO121)-1)/2))</f>
        <v>0</v>
      </c>
      <c r="AP119" s="7">
        <f t="shared" ref="AP119" si="1018">IF(ISTEXT(AC120),0,($AF$1+1-AP121-(COUNTIF($AE121:$AP121,AP121)-1)/2))</f>
        <v>0</v>
      </c>
      <c r="AQ119" s="306" t="s">
        <v>299</v>
      </c>
      <c r="AR119" s="47"/>
      <c r="AS119" s="230"/>
      <c r="AT119" s="230"/>
      <c r="AU119" s="230"/>
      <c r="AV119" s="230"/>
      <c r="AW119" s="230"/>
      <c r="AX119" s="230"/>
      <c r="AY119" s="230"/>
      <c r="AZ119" s="230"/>
      <c r="BA119" s="230"/>
      <c r="BB119" s="230"/>
    </row>
    <row r="120" spans="2:54" s="32" customFormat="1" ht="9.9499999999999993" hidden="1" customHeight="1" x14ac:dyDescent="0.2">
      <c r="B120" s="284"/>
      <c r="C120" s="405" t="s">
        <v>238</v>
      </c>
      <c r="D120" s="406"/>
      <c r="E120" s="134"/>
      <c r="F120" s="154"/>
      <c r="G120" s="409" t="str">
        <f>IF(G119&lt;$E119,"ST",G119)</f>
        <v>ST</v>
      </c>
      <c r="H120" s="410"/>
      <c r="I120" s="410" t="str">
        <f>IF(I119&lt;$E119,"ST",I119)</f>
        <v>DQ</v>
      </c>
      <c r="J120" s="410"/>
      <c r="K120" s="409">
        <f>IF(K119&lt;$E119,"ST",K119)</f>
        <v>6.3935185185185189E-4</v>
      </c>
      <c r="L120" s="410"/>
      <c r="M120" s="410" t="str">
        <f>IF(M119&lt;$E119,"ST",M119)</f>
        <v>ST</v>
      </c>
      <c r="N120" s="410"/>
      <c r="O120" s="410">
        <f>IF(O119&lt;$E119,"ST",O119)</f>
        <v>7.0567129629629625E-4</v>
      </c>
      <c r="P120" s="410"/>
      <c r="Q120" s="410">
        <f>IF(Q119&lt;$E119,"ST",Q119)</f>
        <v>6.7453703703703697E-4</v>
      </c>
      <c r="R120" s="410"/>
      <c r="S120" s="409">
        <f>IF(S119&lt;$E119,"ST",S119)</f>
        <v>6.9479166666666658E-4</v>
      </c>
      <c r="T120" s="410"/>
      <c r="U120" s="410">
        <f>IF(U119&lt;$E119,"ST",U119)</f>
        <v>6.9166666666666671E-4</v>
      </c>
      <c r="V120" s="410"/>
      <c r="W120" s="409" t="str">
        <f>IF(W119&lt;$E119,"ST",W119)</f>
        <v>t</v>
      </c>
      <c r="X120" s="410"/>
      <c r="Y120" s="410" t="str">
        <f>IF(Y119&lt;$E119,"ST",Y119)</f>
        <v>t</v>
      </c>
      <c r="Z120" s="410"/>
      <c r="AA120" s="380" t="str">
        <f t="shared" ref="AA120" si="1019">IF(AA119&lt;$E119,"ST",AA119)</f>
        <v>t</v>
      </c>
      <c r="AB120" s="381"/>
      <c r="AC120" s="380" t="str">
        <f t="shared" ref="AC120" si="1020">IF(AC119&lt;$E119,"ST",AC119)</f>
        <v>t</v>
      </c>
      <c r="AD120" s="381"/>
      <c r="AE120" s="7"/>
      <c r="AF120" s="7"/>
      <c r="AG120" s="7"/>
      <c r="AH120" s="7"/>
      <c r="AI120" s="7"/>
      <c r="AJ120" s="7"/>
      <c r="AK120" s="7"/>
      <c r="AL120" s="7"/>
      <c r="AM120" s="7"/>
      <c r="AN120" s="7"/>
      <c r="AO120" s="7"/>
      <c r="AP120" s="7"/>
      <c r="AQ120" s="307"/>
      <c r="AR120" s="232"/>
      <c r="AS120" s="232"/>
      <c r="AT120" s="232"/>
      <c r="AU120" s="232"/>
      <c r="AV120" s="232"/>
      <c r="AW120" s="232"/>
      <c r="AX120" s="232"/>
      <c r="AY120" s="232"/>
      <c r="AZ120" s="232"/>
      <c r="BA120" s="232"/>
      <c r="BB120" s="232"/>
    </row>
    <row r="121" spans="2:54" s="43" customFormat="1" ht="17.25" customHeight="1" x14ac:dyDescent="0.2">
      <c r="B121" s="285"/>
      <c r="C121" s="407"/>
      <c r="D121" s="408"/>
      <c r="E121" s="135"/>
      <c r="F121" s="154" t="s">
        <v>7</v>
      </c>
      <c r="G121" s="52" t="str">
        <f>AE121</f>
        <v>X</v>
      </c>
      <c r="H121" s="53">
        <f>H118+AE119</f>
        <v>158</v>
      </c>
      <c r="I121" s="53" t="str">
        <f>AF121</f>
        <v>X</v>
      </c>
      <c r="J121" s="53">
        <f>J118+AF119</f>
        <v>164</v>
      </c>
      <c r="K121" s="52">
        <f>AG121</f>
        <v>1</v>
      </c>
      <c r="L121" s="53">
        <f>L118+AG119</f>
        <v>178</v>
      </c>
      <c r="M121" s="53" t="str">
        <f>AH121</f>
        <v>X</v>
      </c>
      <c r="N121" s="53">
        <f>N118+AH119</f>
        <v>79</v>
      </c>
      <c r="O121" s="53">
        <f>AI121</f>
        <v>5</v>
      </c>
      <c r="P121" s="53">
        <f>P118+AI119</f>
        <v>159</v>
      </c>
      <c r="Q121" s="53">
        <f>AJ121</f>
        <v>2</v>
      </c>
      <c r="R121" s="53">
        <f>R118+AJ119</f>
        <v>145</v>
      </c>
      <c r="S121" s="52">
        <f>AK121</f>
        <v>4</v>
      </c>
      <c r="T121" s="53">
        <f>T118+AK119</f>
        <v>143</v>
      </c>
      <c r="U121" s="53">
        <f>AL121</f>
        <v>3</v>
      </c>
      <c r="V121" s="53">
        <f>V118+AL119</f>
        <v>144</v>
      </c>
      <c r="W121" s="52" t="str">
        <f>AM121</f>
        <v>X</v>
      </c>
      <c r="X121" s="53">
        <f>X118+AM119</f>
        <v>0</v>
      </c>
      <c r="Y121" s="53" t="str">
        <f>AN121</f>
        <v>X</v>
      </c>
      <c r="Z121" s="53">
        <f>Z118+AN119</f>
        <v>0</v>
      </c>
      <c r="AA121" s="52" t="str">
        <f t="shared" ref="AA121" si="1021">AO121</f>
        <v>X</v>
      </c>
      <c r="AB121" s="8">
        <f>AB118+AO119</f>
        <v>0</v>
      </c>
      <c r="AC121" s="53" t="str">
        <f t="shared" ref="AC121" si="1022">AP121</f>
        <v>X</v>
      </c>
      <c r="AD121" s="8">
        <f>AD118+AP119</f>
        <v>0</v>
      </c>
      <c r="AE121" s="7" t="str">
        <f t="shared" ref="AE121" si="1023">IF(ISTEXT(G120),"X",RANK(G120,$G120:$AC120,1))</f>
        <v>X</v>
      </c>
      <c r="AF121" s="7" t="str">
        <f t="shared" ref="AF121" si="1024">IF(ISTEXT(I120),"X",RANK(I120,$G120:$AC120,1))</f>
        <v>X</v>
      </c>
      <c r="AG121" s="7">
        <f t="shared" ref="AG121" si="1025">IF(ISTEXT(K120),"X",RANK(K120,$G120:$AC120,1))</f>
        <v>1</v>
      </c>
      <c r="AH121" s="7" t="str">
        <f t="shared" ref="AH121" si="1026">IF(ISTEXT(M120),"X",RANK(M120,$G120:$AC120,1))</f>
        <v>X</v>
      </c>
      <c r="AI121" s="7">
        <f t="shared" ref="AI121" si="1027">IF(ISTEXT(O120),"X",RANK(O120,$G120:$AC120,1))</f>
        <v>5</v>
      </c>
      <c r="AJ121" s="7">
        <f t="shared" ref="AJ121" si="1028">IF(ISTEXT(Q120),"X",RANK(Q120,$G120:$AC120,1))</f>
        <v>2</v>
      </c>
      <c r="AK121" s="7">
        <f t="shared" ref="AK121" si="1029">IF(ISTEXT(S120),"X",RANK(S120,$G120:$AC120,1))</f>
        <v>4</v>
      </c>
      <c r="AL121" s="7">
        <f t="shared" ref="AL121" si="1030">IF(ISTEXT(U120),"X",RANK(U120,$G120:$AC120,1))</f>
        <v>3</v>
      </c>
      <c r="AM121" s="7" t="str">
        <f t="shared" ref="AM121" si="1031">IF(ISTEXT(W120),"X",RANK(W120,$G120:$AC120,1))</f>
        <v>X</v>
      </c>
      <c r="AN121" s="7" t="str">
        <f t="shared" ref="AN121" si="1032">IF(ISTEXT(Y120),"X",RANK(Y120,$G120:$AC120,1))</f>
        <v>X</v>
      </c>
      <c r="AO121" s="7" t="str">
        <f t="shared" ref="AO121" si="1033">IF(ISTEXT(AA120),"X",RANK(AA120,$G120:$AC120,1))</f>
        <v>X</v>
      </c>
      <c r="AP121" s="7" t="str">
        <f t="shared" ref="AP121" si="1034">IF(ISTEXT(AC120),"X",RANK(AC120,$G120:$AC120,1))</f>
        <v>X</v>
      </c>
      <c r="AQ121" s="308"/>
      <c r="AR121" s="13"/>
      <c r="AS121" s="13"/>
      <c r="AT121" s="13"/>
      <c r="AU121" s="13"/>
      <c r="AV121" s="13"/>
      <c r="AW121" s="13"/>
      <c r="AX121" s="13"/>
      <c r="AY121" s="13"/>
      <c r="AZ121" s="13"/>
      <c r="BA121" s="13"/>
      <c r="BB121" s="13"/>
    </row>
    <row r="122" spans="2:54" s="41" customFormat="1" ht="17.25" customHeight="1" x14ac:dyDescent="0.2">
      <c r="B122" s="283">
        <f>(B119+1)</f>
        <v>40</v>
      </c>
      <c r="C122" s="150" t="s">
        <v>60</v>
      </c>
      <c r="D122" s="151" t="s">
        <v>3</v>
      </c>
      <c r="E122" s="152">
        <v>6.3657407407407402E-4</v>
      </c>
      <c r="F122" s="153" t="s">
        <v>0</v>
      </c>
      <c r="G122" s="403">
        <v>6.5104166666666663E-4</v>
      </c>
      <c r="H122" s="404"/>
      <c r="I122" s="403" t="s">
        <v>226</v>
      </c>
      <c r="J122" s="404"/>
      <c r="K122" s="403">
        <v>8.9560185185185185E-4</v>
      </c>
      <c r="L122" s="404"/>
      <c r="M122" s="403">
        <v>6.315972222222222E-4</v>
      </c>
      <c r="N122" s="404"/>
      <c r="O122" s="403" t="s">
        <v>226</v>
      </c>
      <c r="P122" s="404"/>
      <c r="Q122" s="403">
        <v>8.0405092592592594E-4</v>
      </c>
      <c r="R122" s="404"/>
      <c r="S122" s="403" t="s">
        <v>226</v>
      </c>
      <c r="T122" s="404"/>
      <c r="U122" s="403" t="s">
        <v>226</v>
      </c>
      <c r="V122" s="404"/>
      <c r="W122" s="403" t="s">
        <v>36</v>
      </c>
      <c r="X122" s="404"/>
      <c r="Y122" s="403" t="s">
        <v>36</v>
      </c>
      <c r="Z122" s="404"/>
      <c r="AA122" s="378" t="s">
        <v>36</v>
      </c>
      <c r="AB122" s="379"/>
      <c r="AC122" s="378" t="s">
        <v>36</v>
      </c>
      <c r="AD122" s="379"/>
      <c r="AE122" s="7">
        <f t="shared" ref="AE122" si="1035">IF(ISTEXT(G123),0,($AF$1+1-AE124-(COUNTIF($AE124:$AP124,AE124)-1)/2))</f>
        <v>8</v>
      </c>
      <c r="AF122" s="7">
        <f t="shared" ref="AF122" si="1036">IF(ISTEXT(I123),0,($AF$1+1-AF124-(COUNTIF($AE124:$AP124,AF124)-1)/2))</f>
        <v>0</v>
      </c>
      <c r="AG122" s="7">
        <f t="shared" ref="AG122" si="1037">IF(ISTEXT(K123),0,($AF$1+1-AG124-(COUNTIF($AE124:$AP124,AG124)-1)/2))</f>
        <v>6</v>
      </c>
      <c r="AH122" s="7">
        <f t="shared" ref="AH122" si="1038">IF(ISTEXT(M123),0,($AF$1+1-AH124-(COUNTIF($AE124:$AP124,AH124)-1)/2))</f>
        <v>0</v>
      </c>
      <c r="AI122" s="7">
        <f t="shared" ref="AI122" si="1039">IF(ISTEXT(O123),0,($AF$1+1-AI124-(COUNTIF($AE124:$AP124,AI124)-1)/2))</f>
        <v>0</v>
      </c>
      <c r="AJ122" s="7">
        <f t="shared" ref="AJ122" si="1040">IF(ISTEXT(Q123),0,($AF$1+1-AJ124-(COUNTIF($AE124:$AP124,AJ124)-1)/2))</f>
        <v>7</v>
      </c>
      <c r="AK122" s="7">
        <f t="shared" ref="AK122" si="1041">IF(ISTEXT(S123),0,($AF$1+1-AK124-(COUNTIF($AE124:$AP124,AK124)-1)/2))</f>
        <v>0</v>
      </c>
      <c r="AL122" s="7">
        <f t="shared" ref="AL122" si="1042">IF(ISTEXT(U123),0,($AF$1+1-AL124-(COUNTIF($AE124:$AP124,AL124)-1)/2))</f>
        <v>0</v>
      </c>
      <c r="AM122" s="7">
        <f t="shared" ref="AM122" si="1043">IF(ISTEXT(W123),0,($AF$1+1-AM124-(COUNTIF($AE124:$AP124,AM124)-1)/2))</f>
        <v>0</v>
      </c>
      <c r="AN122" s="7">
        <f t="shared" ref="AN122" si="1044">IF(ISTEXT(Y123),0,($AF$1+1-AN124-(COUNTIF($AE124:$AP124,AN124)-1)/2))</f>
        <v>0</v>
      </c>
      <c r="AO122" s="7">
        <f t="shared" ref="AO122" si="1045">IF(ISTEXT(AA123),0,($AF$1+1-AO124-(COUNTIF($AE124:$AP124,AO124)-1)/2))</f>
        <v>0</v>
      </c>
      <c r="AP122" s="7">
        <f t="shared" ref="AP122" si="1046">IF(ISTEXT(AC123),0,($AF$1+1-AP124-(COUNTIF($AE124:$AP124,AP124)-1)/2))</f>
        <v>0</v>
      </c>
      <c r="AQ122" s="306" t="s">
        <v>305</v>
      </c>
      <c r="AR122" s="47"/>
      <c r="AS122" s="230"/>
      <c r="AT122" s="230"/>
      <c r="AU122" s="230"/>
      <c r="AV122" s="230"/>
      <c r="AW122" s="230"/>
      <c r="AX122" s="230"/>
      <c r="AY122" s="230"/>
      <c r="AZ122" s="230"/>
      <c r="BA122" s="230"/>
      <c r="BB122" s="230"/>
    </row>
    <row r="123" spans="2:54" s="32" customFormat="1" ht="9.9499999999999993" hidden="1" customHeight="1" x14ac:dyDescent="0.2">
      <c r="B123" s="284"/>
      <c r="C123" s="405" t="s">
        <v>238</v>
      </c>
      <c r="D123" s="406"/>
      <c r="E123" s="134"/>
      <c r="F123" s="154"/>
      <c r="G123" s="409">
        <f>IF(G122&lt;$E122,"ST",G122)</f>
        <v>6.5104166666666663E-4</v>
      </c>
      <c r="H123" s="410"/>
      <c r="I123" s="410" t="str">
        <f>IF(I122&lt;$E122,"ST",I122)</f>
        <v>DQ</v>
      </c>
      <c r="J123" s="410"/>
      <c r="K123" s="409">
        <f>IF(K122&lt;$E122,"ST",K122)</f>
        <v>8.9560185185185185E-4</v>
      </c>
      <c r="L123" s="410"/>
      <c r="M123" s="410" t="str">
        <f>IF(M122&lt;$E122,"ST",M122)</f>
        <v>ST</v>
      </c>
      <c r="N123" s="410"/>
      <c r="O123" s="410" t="str">
        <f>IF(O122&lt;$E122,"ST",O122)</f>
        <v>DQ</v>
      </c>
      <c r="P123" s="410"/>
      <c r="Q123" s="410">
        <f>IF(Q122&lt;$E122,"ST",Q122)</f>
        <v>8.0405092592592594E-4</v>
      </c>
      <c r="R123" s="410"/>
      <c r="S123" s="409" t="str">
        <f>IF(S122&lt;$E122,"ST",S122)</f>
        <v>DQ</v>
      </c>
      <c r="T123" s="410"/>
      <c r="U123" s="410" t="str">
        <f>IF(U122&lt;$E122,"ST",U122)</f>
        <v>DQ</v>
      </c>
      <c r="V123" s="410"/>
      <c r="W123" s="409" t="str">
        <f>IF(W122&lt;$E122,"ST",W122)</f>
        <v>t</v>
      </c>
      <c r="X123" s="410"/>
      <c r="Y123" s="410" t="str">
        <f>IF(Y122&lt;$E122,"ST",Y122)</f>
        <v>t</v>
      </c>
      <c r="Z123" s="410"/>
      <c r="AA123" s="380" t="str">
        <f t="shared" ref="AA123" si="1047">IF(AA122&lt;$E122,"ST",AA122)</f>
        <v>t</v>
      </c>
      <c r="AB123" s="381"/>
      <c r="AC123" s="380" t="str">
        <f t="shared" ref="AC123" si="1048">IF(AC122&lt;$E122,"ST",AC122)</f>
        <v>t</v>
      </c>
      <c r="AD123" s="381"/>
      <c r="AE123" s="7"/>
      <c r="AF123" s="7"/>
      <c r="AG123" s="7"/>
      <c r="AH123" s="7"/>
      <c r="AI123" s="7"/>
      <c r="AJ123" s="7"/>
      <c r="AK123" s="7"/>
      <c r="AL123" s="7"/>
      <c r="AM123" s="7"/>
      <c r="AN123" s="7"/>
      <c r="AO123" s="7"/>
      <c r="AP123" s="7"/>
      <c r="AQ123" s="307"/>
      <c r="AR123" s="232"/>
      <c r="AS123" s="232"/>
      <c r="AT123" s="232"/>
      <c r="AU123" s="232"/>
      <c r="AV123" s="232"/>
      <c r="AW123" s="232"/>
      <c r="AX123" s="232"/>
      <c r="AY123" s="232"/>
      <c r="AZ123" s="232"/>
      <c r="BA123" s="232"/>
      <c r="BB123" s="232"/>
    </row>
    <row r="124" spans="2:54" s="43" customFormat="1" ht="17.25" customHeight="1" thickBot="1" x14ac:dyDescent="0.25">
      <c r="B124" s="286"/>
      <c r="C124" s="407"/>
      <c r="D124" s="408"/>
      <c r="E124" s="145"/>
      <c r="F124" s="156" t="s">
        <v>7</v>
      </c>
      <c r="G124" s="146">
        <f>AE124</f>
        <v>1</v>
      </c>
      <c r="H124" s="148">
        <f>H121+AE122</f>
        <v>166</v>
      </c>
      <c r="I124" s="148" t="str">
        <f>AF124</f>
        <v>X</v>
      </c>
      <c r="J124" s="148">
        <f>J121+AF122</f>
        <v>164</v>
      </c>
      <c r="K124" s="146">
        <f>AG124</f>
        <v>3</v>
      </c>
      <c r="L124" s="148">
        <f>L121+AG122</f>
        <v>184</v>
      </c>
      <c r="M124" s="148" t="str">
        <f>AH124</f>
        <v>X</v>
      </c>
      <c r="N124" s="148">
        <f>N121+AH122</f>
        <v>79</v>
      </c>
      <c r="O124" s="148" t="str">
        <f>AI124</f>
        <v>X</v>
      </c>
      <c r="P124" s="148">
        <f>P121+AI122</f>
        <v>159</v>
      </c>
      <c r="Q124" s="148">
        <f>AJ124</f>
        <v>2</v>
      </c>
      <c r="R124" s="148">
        <f>R121+AJ122</f>
        <v>152</v>
      </c>
      <c r="S124" s="146" t="str">
        <f>AK124</f>
        <v>X</v>
      </c>
      <c r="T124" s="148">
        <f>T121+AK122</f>
        <v>143</v>
      </c>
      <c r="U124" s="148" t="str">
        <f>AL124</f>
        <v>X</v>
      </c>
      <c r="V124" s="148">
        <f>V121+AL122</f>
        <v>144</v>
      </c>
      <c r="W124" s="146" t="str">
        <f>AM124</f>
        <v>X</v>
      </c>
      <c r="X124" s="148">
        <f>X121+AM122</f>
        <v>0</v>
      </c>
      <c r="Y124" s="148" t="str">
        <f>AN124</f>
        <v>X</v>
      </c>
      <c r="Z124" s="148">
        <f>Z121+AN122</f>
        <v>0</v>
      </c>
      <c r="AA124" s="146" t="str">
        <f t="shared" ref="AA124" si="1049">AO124</f>
        <v>X</v>
      </c>
      <c r="AB124" s="147">
        <f>AB121+AO122</f>
        <v>0</v>
      </c>
      <c r="AC124" s="148" t="str">
        <f t="shared" ref="AC124" si="1050">AP124</f>
        <v>X</v>
      </c>
      <c r="AD124" s="147">
        <f>AD121+AP122</f>
        <v>0</v>
      </c>
      <c r="AE124" s="7">
        <f t="shared" ref="AE124" si="1051">IF(ISTEXT(G123),"X",RANK(G123,$G123:$AC123,1))</f>
        <v>1</v>
      </c>
      <c r="AF124" s="7" t="str">
        <f t="shared" ref="AF124" si="1052">IF(ISTEXT(I123),"X",RANK(I123,$G123:$AC123,1))</f>
        <v>X</v>
      </c>
      <c r="AG124" s="7">
        <f t="shared" ref="AG124" si="1053">IF(ISTEXT(K123),"X",RANK(K123,$G123:$AC123,1))</f>
        <v>3</v>
      </c>
      <c r="AH124" s="7" t="str">
        <f t="shared" ref="AH124" si="1054">IF(ISTEXT(M123),"X",RANK(M123,$G123:$AC123,1))</f>
        <v>X</v>
      </c>
      <c r="AI124" s="7" t="str">
        <f t="shared" ref="AI124" si="1055">IF(ISTEXT(O123),"X",RANK(O123,$G123:$AC123,1))</f>
        <v>X</v>
      </c>
      <c r="AJ124" s="7">
        <f t="shared" ref="AJ124" si="1056">IF(ISTEXT(Q123),"X",RANK(Q123,$G123:$AC123,1))</f>
        <v>2</v>
      </c>
      <c r="AK124" s="7" t="str">
        <f t="shared" ref="AK124" si="1057">IF(ISTEXT(S123),"X",RANK(S123,$G123:$AC123,1))</f>
        <v>X</v>
      </c>
      <c r="AL124" s="7" t="str">
        <f t="shared" ref="AL124" si="1058">IF(ISTEXT(U123),"X",RANK(U123,$G123:$AC123,1))</f>
        <v>X</v>
      </c>
      <c r="AM124" s="7" t="str">
        <f t="shared" ref="AM124" si="1059">IF(ISTEXT(W123),"X",RANK(W123,$G123:$AC123,1))</f>
        <v>X</v>
      </c>
      <c r="AN124" s="7" t="str">
        <f t="shared" ref="AN124" si="1060">IF(ISTEXT(Y123),"X",RANK(Y123,$G123:$AC123,1))</f>
        <v>X</v>
      </c>
      <c r="AO124" s="7" t="str">
        <f t="shared" ref="AO124" si="1061">IF(ISTEXT(AA123),"X",RANK(AA123,$G123:$AC123,1))</f>
        <v>X</v>
      </c>
      <c r="AP124" s="7" t="str">
        <f t="shared" ref="AP124" si="1062">IF(ISTEXT(AC123),"X",RANK(AC123,$G123:$AC123,1))</f>
        <v>X</v>
      </c>
      <c r="AQ124" s="308"/>
      <c r="AR124" s="13"/>
      <c r="AS124" s="13"/>
      <c r="AT124" s="13"/>
      <c r="AU124" s="13"/>
      <c r="AV124" s="13"/>
      <c r="AW124" s="13"/>
      <c r="AX124" s="13"/>
      <c r="AY124" s="13"/>
      <c r="AZ124" s="13"/>
      <c r="BA124" s="13"/>
      <c r="BB124" s="13"/>
    </row>
    <row r="125" spans="2:54" s="41" customFormat="1" ht="17.25" customHeight="1" thickTop="1" x14ac:dyDescent="0.2">
      <c r="B125" s="284">
        <f>(B122+1)</f>
        <v>41</v>
      </c>
      <c r="C125" s="157" t="s">
        <v>50</v>
      </c>
      <c r="D125" s="259" t="s">
        <v>52</v>
      </c>
      <c r="E125" s="134">
        <v>1.1574074074074076E-8</v>
      </c>
      <c r="F125" s="155" t="s">
        <v>0</v>
      </c>
      <c r="G125" s="403">
        <v>1.5582175925925926E-3</v>
      </c>
      <c r="H125" s="404"/>
      <c r="I125" s="403">
        <v>1.663310185185185E-3</v>
      </c>
      <c r="J125" s="404"/>
      <c r="K125" s="403">
        <v>1.6200231481481482E-3</v>
      </c>
      <c r="L125" s="404"/>
      <c r="M125" s="403">
        <v>1.5557870370370372E-3</v>
      </c>
      <c r="N125" s="404"/>
      <c r="O125" s="403" t="s">
        <v>226</v>
      </c>
      <c r="P125" s="404"/>
      <c r="Q125" s="403">
        <v>1.8109953703703701E-3</v>
      </c>
      <c r="R125" s="404"/>
      <c r="S125" s="403">
        <v>1.631597222222222E-3</v>
      </c>
      <c r="T125" s="404"/>
      <c r="U125" s="403" t="s">
        <v>226</v>
      </c>
      <c r="V125" s="404"/>
      <c r="W125" s="403" t="s">
        <v>36</v>
      </c>
      <c r="X125" s="404"/>
      <c r="Y125" s="403" t="s">
        <v>36</v>
      </c>
      <c r="Z125" s="404"/>
      <c r="AA125" s="378" t="s">
        <v>36</v>
      </c>
      <c r="AB125" s="379"/>
      <c r="AC125" s="382" t="s">
        <v>36</v>
      </c>
      <c r="AD125" s="383"/>
      <c r="AE125" s="7">
        <f t="shared" ref="AE125" si="1063">IF(ISTEXT(G126),0,($AF$1+1-AE127-(COUNTIF($AE127:$AP127,AE127)-1)/2))</f>
        <v>7</v>
      </c>
      <c r="AF125" s="7">
        <f t="shared" ref="AF125" si="1064">IF(ISTEXT(I126),0,($AF$1+1-AF127-(COUNTIF($AE127:$AP127,AF127)-1)/2))</f>
        <v>4</v>
      </c>
      <c r="AG125" s="7">
        <f t="shared" ref="AG125" si="1065">IF(ISTEXT(K126),0,($AF$1+1-AG127-(COUNTIF($AE127:$AP127,AG127)-1)/2))</f>
        <v>6</v>
      </c>
      <c r="AH125" s="7">
        <f t="shared" ref="AH125" si="1066">IF(ISTEXT(M126),0,($AF$1+1-AH127-(COUNTIF($AE127:$AP127,AH127)-1)/2))</f>
        <v>8</v>
      </c>
      <c r="AI125" s="7">
        <f t="shared" ref="AI125" si="1067">IF(ISTEXT(O126),0,($AF$1+1-AI127-(COUNTIF($AE127:$AP127,AI127)-1)/2))</f>
        <v>0</v>
      </c>
      <c r="AJ125" s="7">
        <f t="shared" ref="AJ125" si="1068">IF(ISTEXT(Q126),0,($AF$1+1-AJ127-(COUNTIF($AE127:$AP127,AJ127)-1)/2))</f>
        <v>3</v>
      </c>
      <c r="AK125" s="7">
        <f t="shared" ref="AK125" si="1069">IF(ISTEXT(S126),0,($AF$1+1-AK127-(COUNTIF($AE127:$AP127,AK127)-1)/2))</f>
        <v>5</v>
      </c>
      <c r="AL125" s="7">
        <f t="shared" ref="AL125" si="1070">IF(ISTEXT(U126),0,($AF$1+1-AL127-(COUNTIF($AE127:$AP127,AL127)-1)/2))</f>
        <v>0</v>
      </c>
      <c r="AM125" s="7">
        <f t="shared" ref="AM125" si="1071">IF(ISTEXT(W126),0,($AF$1+1-AM127-(COUNTIF($AE127:$AP127,AM127)-1)/2))</f>
        <v>0</v>
      </c>
      <c r="AN125" s="7">
        <f t="shared" ref="AN125" si="1072">IF(ISTEXT(Y126),0,($AF$1+1-AN127-(COUNTIF($AE127:$AP127,AN127)-1)/2))</f>
        <v>0</v>
      </c>
      <c r="AO125" s="7">
        <f t="shared" ref="AO125" si="1073">IF(ISTEXT(AA126),0,($AF$1+1-AO127-(COUNTIF($AE127:$AP127,AO127)-1)/2))</f>
        <v>0</v>
      </c>
      <c r="AP125" s="7">
        <f t="shared" ref="AP125" si="1074">IF(ISTEXT(AC126),0,($AF$1+1-AP127-(COUNTIF($AE127:$AP127,AP127)-1)/2))</f>
        <v>0</v>
      </c>
      <c r="AQ125" s="311" t="s">
        <v>300</v>
      </c>
      <c r="AR125" s="47"/>
      <c r="AS125" s="230"/>
      <c r="AT125" s="230"/>
      <c r="AU125" s="230"/>
      <c r="AV125" s="230"/>
      <c r="AW125" s="230"/>
      <c r="AX125" s="230"/>
      <c r="AY125" s="230"/>
      <c r="AZ125" s="230"/>
      <c r="BA125" s="230"/>
      <c r="BB125" s="230"/>
    </row>
    <row r="126" spans="2:54" s="32" customFormat="1" ht="9.9499999999999993" hidden="1" customHeight="1" x14ac:dyDescent="0.2">
      <c r="B126" s="284"/>
      <c r="C126" s="405" t="s">
        <v>65</v>
      </c>
      <c r="D126" s="406"/>
      <c r="E126" s="134"/>
      <c r="F126" s="154"/>
      <c r="G126" s="419">
        <f>IF(G125&lt;$E125,"ST",G125)</f>
        <v>1.5582175925925926E-3</v>
      </c>
      <c r="H126" s="409"/>
      <c r="I126" s="419">
        <f>IF(I125&lt;$E125,"ST",I125)</f>
        <v>1.663310185185185E-3</v>
      </c>
      <c r="J126" s="409"/>
      <c r="K126" s="443">
        <f>IF(K125&lt;$E125,"ST",K125)</f>
        <v>1.6200231481481482E-3</v>
      </c>
      <c r="L126" s="409"/>
      <c r="M126" s="419">
        <f>IF(M125&lt;$E125,"ST",M125)</f>
        <v>1.5557870370370372E-3</v>
      </c>
      <c r="N126" s="409"/>
      <c r="O126" s="419" t="str">
        <f>IF(O125&lt;$E125,"ST",O125)</f>
        <v>DQ</v>
      </c>
      <c r="P126" s="409"/>
      <c r="Q126" s="419">
        <f>IF(Q125&lt;$E125,"ST",Q125)</f>
        <v>1.8109953703703701E-3</v>
      </c>
      <c r="R126" s="409"/>
      <c r="S126" s="443">
        <f>IF(S125&lt;$E125,"ST",S125)</f>
        <v>1.631597222222222E-3</v>
      </c>
      <c r="T126" s="409"/>
      <c r="U126" s="419" t="str">
        <f>IF(U125&lt;$E125,"ST",U125)</f>
        <v>DQ</v>
      </c>
      <c r="V126" s="409"/>
      <c r="W126" s="443" t="str">
        <f>IF(W125&lt;$E125,"ST",W125)</f>
        <v>t</v>
      </c>
      <c r="X126" s="409"/>
      <c r="Y126" s="419" t="str">
        <f>IF(Y125&lt;$E125,"ST",Y125)</f>
        <v>t</v>
      </c>
      <c r="Z126" s="409"/>
      <c r="AA126" s="380" t="str">
        <f t="shared" ref="AA126" si="1075">IF(AA125&lt;$E125,"ST",AA125)</f>
        <v>t</v>
      </c>
      <c r="AB126" s="381"/>
      <c r="AC126" s="380" t="str">
        <f t="shared" ref="AC126" si="1076">IF(AC125&lt;$E125,"ST",AC125)</f>
        <v>t</v>
      </c>
      <c r="AD126" s="381"/>
      <c r="AE126" s="7"/>
      <c r="AF126" s="7"/>
      <c r="AG126" s="7"/>
      <c r="AH126" s="7"/>
      <c r="AI126" s="7"/>
      <c r="AJ126" s="7"/>
      <c r="AK126" s="7"/>
      <c r="AL126" s="7"/>
      <c r="AM126" s="7"/>
      <c r="AN126" s="7"/>
      <c r="AO126" s="7"/>
      <c r="AP126" s="7"/>
      <c r="AQ126" s="307"/>
      <c r="AR126" s="232"/>
      <c r="AS126" s="232"/>
      <c r="AT126" s="232"/>
      <c r="AU126" s="232"/>
      <c r="AV126" s="232"/>
      <c r="AW126" s="232"/>
      <c r="AX126" s="232"/>
      <c r="AY126" s="232"/>
      <c r="AZ126" s="232"/>
      <c r="BA126" s="232"/>
      <c r="BB126" s="232"/>
    </row>
    <row r="127" spans="2:54" s="43" customFormat="1" ht="17.25" customHeight="1" x14ac:dyDescent="0.2">
      <c r="B127" s="285"/>
      <c r="C127" s="407"/>
      <c r="D127" s="408"/>
      <c r="E127" s="135"/>
      <c r="F127" s="153" t="s">
        <v>7</v>
      </c>
      <c r="G127" s="52">
        <f>AE127</f>
        <v>2</v>
      </c>
      <c r="H127" s="53">
        <f>H124+AE125</f>
        <v>173</v>
      </c>
      <c r="I127" s="53">
        <f>AF127</f>
        <v>5</v>
      </c>
      <c r="J127" s="53">
        <f>J124+AF125</f>
        <v>168</v>
      </c>
      <c r="K127" s="52">
        <f>AG127</f>
        <v>3</v>
      </c>
      <c r="L127" s="53">
        <f>L124+AG125</f>
        <v>190</v>
      </c>
      <c r="M127" s="53">
        <f>AH127</f>
        <v>1</v>
      </c>
      <c r="N127" s="53">
        <f>N124+AH125</f>
        <v>87</v>
      </c>
      <c r="O127" s="53" t="str">
        <f>AI127</f>
        <v>X</v>
      </c>
      <c r="P127" s="53">
        <f>P124+AI125</f>
        <v>159</v>
      </c>
      <c r="Q127" s="53">
        <f>AJ127</f>
        <v>6</v>
      </c>
      <c r="R127" s="53">
        <f>R124+AJ125</f>
        <v>155</v>
      </c>
      <c r="S127" s="52">
        <f>AK127</f>
        <v>4</v>
      </c>
      <c r="T127" s="53">
        <f>T124+AK125</f>
        <v>148</v>
      </c>
      <c r="U127" s="53" t="str">
        <f>AL127</f>
        <v>X</v>
      </c>
      <c r="V127" s="53">
        <f>V124+AL125</f>
        <v>144</v>
      </c>
      <c r="W127" s="52" t="str">
        <f>AM127</f>
        <v>X</v>
      </c>
      <c r="X127" s="53">
        <f>X124+AM125</f>
        <v>0</v>
      </c>
      <c r="Y127" s="53" t="str">
        <f>AN127</f>
        <v>X</v>
      </c>
      <c r="Z127" s="53">
        <f>Z124+AN125</f>
        <v>0</v>
      </c>
      <c r="AA127" s="52" t="str">
        <f t="shared" ref="AA127" si="1077">AO127</f>
        <v>X</v>
      </c>
      <c r="AB127" s="8">
        <f>AB124+AO125</f>
        <v>0</v>
      </c>
      <c r="AC127" s="53" t="str">
        <f t="shared" ref="AC127" si="1078">AP127</f>
        <v>X</v>
      </c>
      <c r="AD127" s="8">
        <f>AD124+AP125</f>
        <v>0</v>
      </c>
      <c r="AE127" s="7">
        <f t="shared" ref="AE127" si="1079">IF(ISTEXT(G126),"X",RANK(G126,$G126:$AC126,1))</f>
        <v>2</v>
      </c>
      <c r="AF127" s="7">
        <f t="shared" ref="AF127" si="1080">IF(ISTEXT(I126),"X",RANK(I126,$G126:$AC126,1))</f>
        <v>5</v>
      </c>
      <c r="AG127" s="7">
        <f t="shared" ref="AG127" si="1081">IF(ISTEXT(K126),"X",RANK(K126,$G126:$AC126,1))</f>
        <v>3</v>
      </c>
      <c r="AH127" s="7">
        <f t="shared" ref="AH127" si="1082">IF(ISTEXT(M126),"X",RANK(M126,$G126:$AC126,1))</f>
        <v>1</v>
      </c>
      <c r="AI127" s="7" t="str">
        <f t="shared" ref="AI127" si="1083">IF(ISTEXT(O126),"X",RANK(O126,$G126:$AC126,1))</f>
        <v>X</v>
      </c>
      <c r="AJ127" s="7">
        <f t="shared" ref="AJ127" si="1084">IF(ISTEXT(Q126),"X",RANK(Q126,$G126:$AC126,1))</f>
        <v>6</v>
      </c>
      <c r="AK127" s="7">
        <f t="shared" ref="AK127" si="1085">IF(ISTEXT(S126),"X",RANK(S126,$G126:$AC126,1))</f>
        <v>4</v>
      </c>
      <c r="AL127" s="7" t="str">
        <f t="shared" ref="AL127" si="1086">IF(ISTEXT(U126),"X",RANK(U126,$G126:$AC126,1))</f>
        <v>X</v>
      </c>
      <c r="AM127" s="7" t="str">
        <f t="shared" ref="AM127" si="1087">IF(ISTEXT(W126),"X",RANK(W126,$G126:$AC126,1))</f>
        <v>X</v>
      </c>
      <c r="AN127" s="7" t="str">
        <f t="shared" ref="AN127" si="1088">IF(ISTEXT(Y126),"X",RANK(Y126,$G126:$AC126,1))</f>
        <v>X</v>
      </c>
      <c r="AO127" s="7" t="str">
        <f t="shared" ref="AO127" si="1089">IF(ISTEXT(AA126),"X",RANK(AA126,$G126:$AC126,1))</f>
        <v>X</v>
      </c>
      <c r="AP127" s="7" t="str">
        <f t="shared" ref="AP127" si="1090">IF(ISTEXT(AC126),"X",RANK(AC126,$G126:$AC126,1))</f>
        <v>X</v>
      </c>
      <c r="AQ127" s="312"/>
      <c r="AR127" s="13"/>
      <c r="AS127" s="13"/>
      <c r="AT127" s="13"/>
      <c r="AU127" s="13"/>
      <c r="AV127" s="13"/>
      <c r="AW127" s="13"/>
      <c r="AX127" s="13"/>
      <c r="AY127" s="13"/>
      <c r="AZ127" s="13"/>
      <c r="BA127" s="13"/>
      <c r="BB127" s="13"/>
    </row>
    <row r="128" spans="2:54" s="1" customFormat="1" ht="16.5" hidden="1" customHeight="1" x14ac:dyDescent="0.25">
      <c r="B128" s="445" t="s">
        <v>279</v>
      </c>
      <c r="C128" s="446"/>
      <c r="D128" s="446"/>
      <c r="E128" s="446"/>
      <c r="F128" s="447"/>
      <c r="G128" s="444">
        <f>SUM(H127)</f>
        <v>173</v>
      </c>
      <c r="H128" s="444"/>
      <c r="I128" s="444">
        <f>SUM(J127)</f>
        <v>168</v>
      </c>
      <c r="J128" s="444"/>
      <c r="K128" s="444">
        <f>SUM(L127)</f>
        <v>190</v>
      </c>
      <c r="L128" s="444"/>
      <c r="M128" s="444">
        <f>SUM(N127)</f>
        <v>87</v>
      </c>
      <c r="N128" s="444"/>
      <c r="O128" s="444">
        <f>SUM(P127)</f>
        <v>159</v>
      </c>
      <c r="P128" s="444"/>
      <c r="Q128" s="444">
        <f>SUM(R127)</f>
        <v>155</v>
      </c>
      <c r="R128" s="444"/>
      <c r="S128" s="444">
        <f>SUM(T127)</f>
        <v>148</v>
      </c>
      <c r="T128" s="444"/>
      <c r="U128" s="444">
        <f>SUM(V127)</f>
        <v>144</v>
      </c>
      <c r="V128" s="444"/>
      <c r="W128" s="56" t="e">
        <f>RANK(#REF!,#REF!,0)</f>
        <v>#REF!</v>
      </c>
      <c r="X128" s="50"/>
      <c r="Y128" s="55" t="e">
        <f>RANK(#REF!,#REF!,0)</f>
        <v>#REF!</v>
      </c>
      <c r="Z128" s="57"/>
      <c r="AA128" s="50"/>
      <c r="AB128" s="50"/>
      <c r="AC128" s="50"/>
      <c r="AD128" s="50"/>
      <c r="AE128" s="49"/>
      <c r="AF128" s="49"/>
      <c r="AG128" s="49"/>
      <c r="AH128" s="49"/>
      <c r="AI128" s="49"/>
      <c r="AJ128" s="49"/>
      <c r="AK128" s="49"/>
      <c r="AL128" s="49"/>
      <c r="AM128" s="49"/>
      <c r="AN128" s="50"/>
      <c r="AO128" s="50"/>
      <c r="AP128" s="50"/>
      <c r="AQ128" s="287"/>
      <c r="AR128" s="45"/>
      <c r="AS128" s="45"/>
      <c r="AT128" s="45"/>
      <c r="AU128" s="45"/>
      <c r="AV128" s="45"/>
      <c r="AW128" s="45"/>
      <c r="AX128" s="45"/>
      <c r="AY128" s="45"/>
      <c r="AZ128" s="45"/>
      <c r="BA128" s="45"/>
      <c r="BB128" s="45"/>
    </row>
    <row r="129" spans="2:54" s="44" customFormat="1" ht="51" customHeight="1" x14ac:dyDescent="0.2">
      <c r="B129" s="420" t="s">
        <v>47</v>
      </c>
      <c r="C129" s="421"/>
      <c r="D129" s="421"/>
      <c r="E129" s="421"/>
      <c r="F129" s="422"/>
      <c r="G129" s="423" t="str">
        <f>G3</f>
        <v>POOLE</v>
      </c>
      <c r="H129" s="424"/>
      <c r="I129" s="423" t="str">
        <f>I3</f>
        <v>Swim  Bournemouth</v>
      </c>
      <c r="J129" s="424"/>
      <c r="K129" s="415" t="str">
        <f>K3</f>
        <v>WEYMOUTH</v>
      </c>
      <c r="L129" s="416"/>
      <c r="M129" s="415" t="str">
        <f>M3</f>
        <v>SEAGULLS</v>
      </c>
      <c r="N129" s="416"/>
      <c r="O129" s="415" t="str">
        <f>O3</f>
        <v>BRIDPORT</v>
      </c>
      <c r="P129" s="416"/>
      <c r="Q129" s="415" t="str">
        <f>Q3</f>
        <v>WEST DORSET</v>
      </c>
      <c r="R129" s="416"/>
      <c r="S129" s="415" t="str">
        <f>S3</f>
        <v>Wareham Blandford N Dorset</v>
      </c>
      <c r="T129" s="416"/>
      <c r="U129" s="418" t="str">
        <f>U3</f>
        <v>BCS</v>
      </c>
      <c r="V129" s="414"/>
      <c r="W129" s="413" t="str">
        <f>W3</f>
        <v xml:space="preserve"> </v>
      </c>
      <c r="X129" s="414"/>
      <c r="Y129" s="415">
        <f>Y3</f>
        <v>0</v>
      </c>
      <c r="Z129" s="416"/>
      <c r="AA129" s="384" t="str">
        <f>AA3</f>
        <v>Team K</v>
      </c>
      <c r="AB129" s="385"/>
      <c r="AC129" s="386" t="str">
        <f>AC3</f>
        <v>Team L</v>
      </c>
      <c r="AD129" s="385"/>
      <c r="AE129" s="49"/>
      <c r="AF129" s="49"/>
      <c r="AG129" s="49"/>
      <c r="AH129" s="49"/>
      <c r="AI129" s="49"/>
      <c r="AJ129" s="49"/>
      <c r="AK129" s="49"/>
      <c r="AL129" s="49"/>
      <c r="AM129" s="49"/>
      <c r="AN129" s="50"/>
      <c r="AO129" s="50"/>
      <c r="AP129" s="50"/>
      <c r="AQ129" s="372"/>
      <c r="AR129" s="233"/>
      <c r="AS129" s="233"/>
      <c r="AT129" s="233"/>
      <c r="AU129" s="233"/>
      <c r="AV129" s="233"/>
      <c r="AW129" s="233"/>
      <c r="AX129" s="233"/>
      <c r="AY129" s="233"/>
      <c r="AZ129" s="233"/>
      <c r="BA129" s="233"/>
      <c r="BB129" s="233"/>
    </row>
    <row r="130" spans="2:54" s="300" customFormat="1" ht="12.75" hidden="1" customHeight="1" x14ac:dyDescent="0.2">
      <c r="B130" s="319" t="s">
        <v>258</v>
      </c>
      <c r="C130" s="320"/>
      <c r="D130" s="320"/>
      <c r="E130" s="320"/>
      <c r="F130" s="321"/>
      <c r="G130" s="301">
        <f>COUNTIF(G5:G127,"1")</f>
        <v>8</v>
      </c>
      <c r="H130" s="313">
        <f>SUM(G145)</f>
        <v>10</v>
      </c>
      <c r="I130" s="301">
        <f>COUNTIF(I5:I127,"1")</f>
        <v>5</v>
      </c>
      <c r="J130" s="313">
        <f>SUM(I145)</f>
        <v>9</v>
      </c>
      <c r="K130" s="301">
        <f>COUNTIF(K5:K127,"1")</f>
        <v>6</v>
      </c>
      <c r="L130" s="313">
        <f>SUM(K145)</f>
        <v>8</v>
      </c>
      <c r="M130" s="301">
        <f>COUNTIF(M5:M127,"1")</f>
        <v>6</v>
      </c>
      <c r="N130" s="313">
        <f>SUM(M145)</f>
        <v>23</v>
      </c>
      <c r="O130" s="301">
        <f>COUNTIF(O5:O127,"1")</f>
        <v>2</v>
      </c>
      <c r="P130" s="313">
        <f>SUM(O145)</f>
        <v>5</v>
      </c>
      <c r="Q130" s="301">
        <f>COUNTIF(Q5:Q127,"1")</f>
        <v>4</v>
      </c>
      <c r="R130" s="313">
        <f>SUM(Q145)</f>
        <v>3</v>
      </c>
      <c r="S130" s="301">
        <f>COUNTIF(S5:S127,"1")</f>
        <v>2</v>
      </c>
      <c r="T130" s="313">
        <f>SUM(S145)</f>
        <v>8</v>
      </c>
      <c r="U130" s="301">
        <f>COUNTIF(U5:U127,"1")</f>
        <v>8</v>
      </c>
      <c r="V130" s="313">
        <f>SUM(U145)</f>
        <v>10</v>
      </c>
      <c r="W130" s="301">
        <f>COUNTIF(W5:W127,"1")</f>
        <v>0</v>
      </c>
      <c r="X130" s="313">
        <f>SUM(W145)</f>
        <v>0</v>
      </c>
      <c r="Y130" s="301">
        <f>COUNTIF(Y5:Y127,"1")</f>
        <v>0</v>
      </c>
      <c r="Z130" s="313">
        <f>SUM(Y145)</f>
        <v>0</v>
      </c>
      <c r="AA130" s="301">
        <f>COUNTIF(AA5:AA127,"1")</f>
        <v>0</v>
      </c>
      <c r="AB130" s="313">
        <f>SUM(AA145)</f>
        <v>0</v>
      </c>
      <c r="AC130" s="301">
        <f>COUNTIF(AC5:AC127,"1")</f>
        <v>0</v>
      </c>
      <c r="AD130" s="313">
        <f>SUM(AC145)</f>
        <v>0</v>
      </c>
      <c r="AE130" s="49"/>
      <c r="AF130" s="49"/>
      <c r="AG130" s="49"/>
      <c r="AH130" s="49"/>
      <c r="AI130" s="49"/>
      <c r="AJ130" s="49"/>
      <c r="AK130" s="49"/>
      <c r="AL130" s="49"/>
      <c r="AM130" s="49"/>
      <c r="AN130" s="50"/>
      <c r="AO130" s="50"/>
      <c r="AP130" s="50"/>
      <c r="AQ130" s="372"/>
      <c r="AR130" s="303"/>
      <c r="AS130" s="303"/>
      <c r="AT130" s="303"/>
      <c r="AU130" s="303"/>
      <c r="AV130" s="303"/>
      <c r="AW130" s="303"/>
      <c r="AX130" s="303"/>
      <c r="AY130" s="303"/>
      <c r="AZ130" s="303"/>
      <c r="BA130" s="303"/>
      <c r="BB130" s="303"/>
    </row>
    <row r="131" spans="2:54" s="300" customFormat="1" ht="12.75" hidden="1" customHeight="1" x14ac:dyDescent="0.2">
      <c r="B131" s="322" t="s">
        <v>259</v>
      </c>
      <c r="C131" s="323"/>
      <c r="D131" s="323"/>
      <c r="E131" s="323"/>
      <c r="F131" s="324"/>
      <c r="G131" s="301">
        <f>COUNTIF(G5:G127,"2")</f>
        <v>3</v>
      </c>
      <c r="H131" s="314"/>
      <c r="I131" s="301">
        <f>COUNTIF(I5:I127,"2")</f>
        <v>8</v>
      </c>
      <c r="J131" s="314"/>
      <c r="K131" s="301">
        <f>COUNTIF(K5:K127,"2")</f>
        <v>7</v>
      </c>
      <c r="L131" s="314"/>
      <c r="M131" s="301">
        <f>COUNTIF(M5:M127,"2")</f>
        <v>3</v>
      </c>
      <c r="N131" s="314"/>
      <c r="O131" s="301">
        <f>COUNTIF(O5:O127,"2")</f>
        <v>8</v>
      </c>
      <c r="P131" s="314"/>
      <c r="Q131" s="301">
        <f>COUNTIF(Q5:Q127,"2")</f>
        <v>3</v>
      </c>
      <c r="R131" s="314"/>
      <c r="S131" s="301">
        <f>COUNTIF(S5:S127,"2")</f>
        <v>9</v>
      </c>
      <c r="T131" s="314"/>
      <c r="U131" s="301">
        <f>COUNTIF(U5:U127,"2")</f>
        <v>0</v>
      </c>
      <c r="V131" s="314"/>
      <c r="W131" s="301">
        <f>COUNTIF(W5:W127,"2")</f>
        <v>0</v>
      </c>
      <c r="X131" s="314"/>
      <c r="Y131" s="301">
        <f>COUNTIF(Y5:Y127,"2")</f>
        <v>0</v>
      </c>
      <c r="Z131" s="314"/>
      <c r="AA131" s="301">
        <f>COUNTIF(AA5:AA127,"2")</f>
        <v>0</v>
      </c>
      <c r="AB131" s="314"/>
      <c r="AC131" s="301">
        <f>COUNTIF(AC5:AC127,"2")</f>
        <v>0</v>
      </c>
      <c r="AD131" s="314"/>
      <c r="AE131" s="49"/>
      <c r="AF131" s="49"/>
      <c r="AG131" s="49"/>
      <c r="AH131" s="49"/>
      <c r="AI131" s="49"/>
      <c r="AJ131" s="49"/>
      <c r="AK131" s="49"/>
      <c r="AL131" s="49"/>
      <c r="AM131" s="49"/>
      <c r="AN131" s="50"/>
      <c r="AO131" s="50"/>
      <c r="AP131" s="50"/>
      <c r="AQ131" s="372"/>
      <c r="AR131" s="303"/>
      <c r="AS131" s="303"/>
      <c r="AT131" s="303"/>
      <c r="AU131" s="303"/>
      <c r="AV131" s="303"/>
      <c r="AW131" s="303"/>
      <c r="AX131" s="303"/>
      <c r="AY131" s="303"/>
      <c r="AZ131" s="303"/>
      <c r="BA131" s="303"/>
      <c r="BB131" s="303"/>
    </row>
    <row r="132" spans="2:54" s="300" customFormat="1" ht="12.75" hidden="1" customHeight="1" x14ac:dyDescent="0.2">
      <c r="B132" s="325" t="s">
        <v>260</v>
      </c>
      <c r="C132" s="326"/>
      <c r="D132" s="326"/>
      <c r="E132" s="326"/>
      <c r="F132" s="327"/>
      <c r="G132" s="301">
        <f>COUNTIF(G5:G127,"3")</f>
        <v>7</v>
      </c>
      <c r="H132" s="314"/>
      <c r="I132" s="301">
        <f>COUNTIF(I5:I127,"3")</f>
        <v>4</v>
      </c>
      <c r="J132" s="314"/>
      <c r="K132" s="301">
        <f>COUNTIF(K5:K127,"3")</f>
        <v>9</v>
      </c>
      <c r="L132" s="314"/>
      <c r="M132" s="301">
        <f>COUNTIF(M5:M127,"3")</f>
        <v>0</v>
      </c>
      <c r="N132" s="314"/>
      <c r="O132" s="301">
        <f>COUNTIF(O5:O127,"3")</f>
        <v>2</v>
      </c>
      <c r="P132" s="314"/>
      <c r="Q132" s="301">
        <f>COUNTIF(Q5:Q127,"3")</f>
        <v>8</v>
      </c>
      <c r="R132" s="314"/>
      <c r="S132" s="301">
        <f>COUNTIF(S5:S127,"3")</f>
        <v>5</v>
      </c>
      <c r="T132" s="314"/>
      <c r="U132" s="301">
        <f>COUNTIF(U5:U127,"3")</f>
        <v>6</v>
      </c>
      <c r="V132" s="314"/>
      <c r="W132" s="301">
        <f>COUNTIF(W5:W127,"3")</f>
        <v>0</v>
      </c>
      <c r="X132" s="314"/>
      <c r="Y132" s="301">
        <f>COUNTIF(Y5:Y127,"3")</f>
        <v>0</v>
      </c>
      <c r="Z132" s="314"/>
      <c r="AA132" s="301">
        <f>COUNTIF(AA5:AA127,"3")</f>
        <v>0</v>
      </c>
      <c r="AB132" s="314"/>
      <c r="AC132" s="301">
        <f>COUNTIF(AC5:AC127,"3")</f>
        <v>0</v>
      </c>
      <c r="AD132" s="314"/>
      <c r="AE132" s="49"/>
      <c r="AF132" s="49"/>
      <c r="AG132" s="49"/>
      <c r="AH132" s="49"/>
      <c r="AI132" s="49"/>
      <c r="AJ132" s="49"/>
      <c r="AK132" s="49"/>
      <c r="AL132" s="49"/>
      <c r="AM132" s="49"/>
      <c r="AN132" s="50"/>
      <c r="AO132" s="50"/>
      <c r="AP132" s="50"/>
      <c r="AQ132" s="372"/>
      <c r="AR132" s="303"/>
      <c r="AS132" s="303"/>
      <c r="AT132" s="303"/>
      <c r="AU132" s="303"/>
      <c r="AV132" s="303"/>
      <c r="AW132" s="303"/>
      <c r="AX132" s="303"/>
      <c r="AY132" s="303"/>
      <c r="AZ132" s="303"/>
      <c r="BA132" s="303"/>
      <c r="BB132" s="303"/>
    </row>
    <row r="133" spans="2:54" s="300" customFormat="1" ht="12.75" hidden="1" customHeight="1" x14ac:dyDescent="0.2">
      <c r="B133" s="328" t="s">
        <v>261</v>
      </c>
      <c r="C133" s="329"/>
      <c r="D133" s="329"/>
      <c r="E133" s="329"/>
      <c r="F133" s="330"/>
      <c r="G133" s="301">
        <f>COUNTIF(G5:G127,"4")</f>
        <v>5</v>
      </c>
      <c r="H133" s="314"/>
      <c r="I133" s="301">
        <f>COUNTIF(I5:I127,"4")</f>
        <v>3</v>
      </c>
      <c r="J133" s="314"/>
      <c r="K133" s="301">
        <f>COUNTIF(K5:K127,"4")</f>
        <v>3</v>
      </c>
      <c r="L133" s="314"/>
      <c r="M133" s="301">
        <f>COUNTIF(M5:M127,"4")</f>
        <v>2</v>
      </c>
      <c r="N133" s="314"/>
      <c r="O133" s="301">
        <f>COUNTIF(O5:O127,"4")</f>
        <v>9</v>
      </c>
      <c r="P133" s="314"/>
      <c r="Q133" s="301">
        <f>COUNTIF(Q5:Q127,"4")</f>
        <v>3</v>
      </c>
      <c r="R133" s="314"/>
      <c r="S133" s="301">
        <f>COUNTIF(S5:S127,"4")</f>
        <v>6</v>
      </c>
      <c r="T133" s="314"/>
      <c r="U133" s="301">
        <f>COUNTIF(U5:U127,"4")</f>
        <v>5</v>
      </c>
      <c r="V133" s="314"/>
      <c r="W133" s="301">
        <f>COUNTIF(W5:W127,"4")</f>
        <v>0</v>
      </c>
      <c r="X133" s="314"/>
      <c r="Y133" s="301">
        <f>COUNTIF(Y5:Y127,"4")</f>
        <v>0</v>
      </c>
      <c r="Z133" s="314"/>
      <c r="AA133" s="301">
        <f>COUNTIF(AA5:AA127,"4")</f>
        <v>0</v>
      </c>
      <c r="AB133" s="314"/>
      <c r="AC133" s="301">
        <f>COUNTIF(AC5:AC127,"4")</f>
        <v>0</v>
      </c>
      <c r="AD133" s="314"/>
      <c r="AE133" s="49"/>
      <c r="AF133" s="49"/>
      <c r="AG133" s="49"/>
      <c r="AH133" s="49"/>
      <c r="AI133" s="49"/>
      <c r="AJ133" s="49"/>
      <c r="AK133" s="49"/>
      <c r="AL133" s="49"/>
      <c r="AM133" s="49"/>
      <c r="AN133" s="50"/>
      <c r="AO133" s="50"/>
      <c r="AP133" s="50"/>
      <c r="AQ133" s="372"/>
      <c r="AR133" s="303"/>
      <c r="AS133" s="303"/>
      <c r="AT133" s="303"/>
      <c r="AU133" s="303"/>
      <c r="AV133" s="303"/>
      <c r="AW133" s="303"/>
      <c r="AX133" s="303"/>
      <c r="AY133" s="303"/>
      <c r="AZ133" s="303"/>
      <c r="BA133" s="303"/>
      <c r="BB133" s="303"/>
    </row>
    <row r="134" spans="2:54" s="300" customFormat="1" ht="12.75" hidden="1" customHeight="1" x14ac:dyDescent="0.2">
      <c r="B134" s="331" t="s">
        <v>262</v>
      </c>
      <c r="C134" s="332"/>
      <c r="D134" s="332"/>
      <c r="E134" s="332"/>
      <c r="F134" s="333"/>
      <c r="G134" s="301">
        <f>COUNTIF(G5:G127,"5")</f>
        <v>4</v>
      </c>
      <c r="H134" s="314"/>
      <c r="I134" s="301">
        <f>COUNTIF(I5:I127,"5")</f>
        <v>6</v>
      </c>
      <c r="J134" s="314"/>
      <c r="K134" s="301">
        <f>COUNTIF(K5:K127,"5")</f>
        <v>4</v>
      </c>
      <c r="L134" s="314"/>
      <c r="M134" s="301">
        <f>COUNTIF(M5:M127,"5")</f>
        <v>0</v>
      </c>
      <c r="N134" s="314"/>
      <c r="O134" s="301">
        <f>COUNTIF(O5:O127,"5")</f>
        <v>5</v>
      </c>
      <c r="P134" s="314"/>
      <c r="Q134" s="301">
        <f>COUNTIF(Q5:Q127,"5")</f>
        <v>4</v>
      </c>
      <c r="R134" s="314"/>
      <c r="S134" s="301">
        <f>COUNTIF(S5:S127,"5")</f>
        <v>2</v>
      </c>
      <c r="T134" s="314"/>
      <c r="U134" s="301">
        <f>COUNTIF(U5:U127,"5")</f>
        <v>4</v>
      </c>
      <c r="V134" s="314"/>
      <c r="W134" s="301">
        <f>COUNTIF(W5:W127,"5")</f>
        <v>0</v>
      </c>
      <c r="X134" s="314"/>
      <c r="Y134" s="301">
        <f>COUNTIF(Y5:Y127,"5")</f>
        <v>0</v>
      </c>
      <c r="Z134" s="314"/>
      <c r="AA134" s="301">
        <f>COUNTIF(AA5:AA127,"5")</f>
        <v>0</v>
      </c>
      <c r="AB134" s="314"/>
      <c r="AC134" s="301">
        <f>COUNTIF(AC5:AC127,"5")</f>
        <v>0</v>
      </c>
      <c r="AD134" s="314"/>
      <c r="AE134" s="49"/>
      <c r="AF134" s="49"/>
      <c r="AG134" s="49"/>
      <c r="AH134" s="49"/>
      <c r="AI134" s="49"/>
      <c r="AJ134" s="49"/>
      <c r="AK134" s="49"/>
      <c r="AL134" s="49"/>
      <c r="AM134" s="49"/>
      <c r="AN134" s="50"/>
      <c r="AO134" s="50"/>
      <c r="AP134" s="50"/>
      <c r="AQ134" s="372"/>
      <c r="AR134" s="303"/>
      <c r="AS134" s="303"/>
      <c r="AT134" s="303"/>
      <c r="AU134" s="303"/>
      <c r="AV134" s="303"/>
      <c r="AW134" s="303"/>
      <c r="AX134" s="303"/>
      <c r="AY134" s="303"/>
      <c r="AZ134" s="303"/>
      <c r="BA134" s="303"/>
      <c r="BB134" s="303"/>
    </row>
    <row r="135" spans="2:54" s="300" customFormat="1" ht="12.75" hidden="1" customHeight="1" x14ac:dyDescent="0.2">
      <c r="B135" s="334" t="s">
        <v>263</v>
      </c>
      <c r="C135" s="335"/>
      <c r="D135" s="335"/>
      <c r="E135" s="335"/>
      <c r="F135" s="336"/>
      <c r="G135" s="301">
        <f>COUNTIF(G5:G127,"6")</f>
        <v>1</v>
      </c>
      <c r="H135" s="314"/>
      <c r="I135" s="301">
        <f>COUNTIF(I5:I127,"6")</f>
        <v>3</v>
      </c>
      <c r="J135" s="314"/>
      <c r="K135" s="301">
        <f>COUNTIF(K5:K127,"6")</f>
        <v>2</v>
      </c>
      <c r="L135" s="314"/>
      <c r="M135" s="301">
        <f>COUNTIF(M5:M127,"6")</f>
        <v>2</v>
      </c>
      <c r="N135" s="314"/>
      <c r="O135" s="301">
        <f>COUNTIF(O5:O127,"6")</f>
        <v>2</v>
      </c>
      <c r="P135" s="314"/>
      <c r="Q135" s="301">
        <f>COUNTIF(Q5:Q127,"6")</f>
        <v>5</v>
      </c>
      <c r="R135" s="314"/>
      <c r="S135" s="301">
        <f>COUNTIF(S5:S127,"6")</f>
        <v>0</v>
      </c>
      <c r="T135" s="314"/>
      <c r="U135" s="301">
        <f>COUNTIF(U5:U127,"6")</f>
        <v>1</v>
      </c>
      <c r="V135" s="314"/>
      <c r="W135" s="301">
        <f>COUNTIF(W5:W127,"6")</f>
        <v>0</v>
      </c>
      <c r="X135" s="314"/>
      <c r="Y135" s="301">
        <f>COUNTIF(Y5:Y127,"6")</f>
        <v>0</v>
      </c>
      <c r="Z135" s="314"/>
      <c r="AA135" s="301">
        <f>COUNTIF(AA5:AA127,"6")</f>
        <v>0</v>
      </c>
      <c r="AB135" s="314"/>
      <c r="AC135" s="301">
        <f>COUNTIF(AC5:AC127,"6")</f>
        <v>0</v>
      </c>
      <c r="AD135" s="314"/>
      <c r="AE135" s="49"/>
      <c r="AF135" s="49"/>
      <c r="AG135" s="49"/>
      <c r="AH135" s="49"/>
      <c r="AI135" s="49"/>
      <c r="AJ135" s="49"/>
      <c r="AK135" s="49"/>
      <c r="AL135" s="49"/>
      <c r="AM135" s="49"/>
      <c r="AN135" s="50"/>
      <c r="AO135" s="50"/>
      <c r="AP135" s="50"/>
      <c r="AQ135" s="372"/>
      <c r="AR135" s="303"/>
      <c r="AS135" s="303"/>
      <c r="AT135" s="303"/>
      <c r="AU135" s="303"/>
      <c r="AV135" s="303"/>
      <c r="AW135" s="303"/>
      <c r="AX135" s="303"/>
      <c r="AY135" s="303"/>
      <c r="AZ135" s="303"/>
      <c r="BA135" s="303"/>
      <c r="BB135" s="303"/>
    </row>
    <row r="136" spans="2:54" s="300" customFormat="1" ht="12.75" hidden="1" customHeight="1" x14ac:dyDescent="0.2">
      <c r="B136" s="337" t="s">
        <v>264</v>
      </c>
      <c r="C136" s="338"/>
      <c r="D136" s="338"/>
      <c r="E136" s="338"/>
      <c r="F136" s="339"/>
      <c r="G136" s="301">
        <f>COUNTIF(G5:G127,"7")</f>
        <v>1</v>
      </c>
      <c r="H136" s="314"/>
      <c r="I136" s="301">
        <f>COUNTIF(I5:I127,"7")</f>
        <v>0</v>
      </c>
      <c r="J136" s="314"/>
      <c r="K136" s="301">
        <f>COUNTIF(K5:K127,"7")</f>
        <v>1</v>
      </c>
      <c r="L136" s="314"/>
      <c r="M136" s="301">
        <f>COUNTIF(M5:M127,"7")</f>
        <v>1</v>
      </c>
      <c r="N136" s="314"/>
      <c r="O136" s="301">
        <f>COUNTIF(O5:O127,"7")</f>
        <v>2</v>
      </c>
      <c r="P136" s="314"/>
      <c r="Q136" s="301">
        <f>COUNTIF(Q5:Q127,"7")</f>
        <v>3</v>
      </c>
      <c r="R136" s="314"/>
      <c r="S136" s="301">
        <f>COUNTIF(S5:S127,"7")</f>
        <v>0</v>
      </c>
      <c r="T136" s="314"/>
      <c r="U136" s="301">
        <f>COUNTIF(U5:U127,"7")</f>
        <v>0</v>
      </c>
      <c r="V136" s="314"/>
      <c r="W136" s="301">
        <f>COUNTIF(W5:W127,"7")</f>
        <v>0</v>
      </c>
      <c r="X136" s="314"/>
      <c r="Y136" s="301">
        <f>COUNTIF(Y5:Y127,"7")</f>
        <v>0</v>
      </c>
      <c r="Z136" s="314"/>
      <c r="AA136" s="301">
        <f>COUNTIF(AA5:AA127,"7")</f>
        <v>0</v>
      </c>
      <c r="AB136" s="314"/>
      <c r="AC136" s="301">
        <f>COUNTIF(AC5:AC127,"7")</f>
        <v>0</v>
      </c>
      <c r="AD136" s="314"/>
      <c r="AE136" s="49"/>
      <c r="AF136" s="49"/>
      <c r="AG136" s="49"/>
      <c r="AH136" s="49"/>
      <c r="AI136" s="49"/>
      <c r="AJ136" s="49"/>
      <c r="AK136" s="49"/>
      <c r="AL136" s="49"/>
      <c r="AM136" s="49"/>
      <c r="AN136" s="50"/>
      <c r="AO136" s="50"/>
      <c r="AP136" s="50"/>
      <c r="AQ136" s="372"/>
      <c r="AR136" s="303"/>
      <c r="AS136" s="303"/>
      <c r="AT136" s="303"/>
      <c r="AU136" s="303"/>
      <c r="AV136" s="303"/>
      <c r="AW136" s="303"/>
      <c r="AX136" s="303"/>
      <c r="AY136" s="303"/>
      <c r="AZ136" s="303"/>
      <c r="BA136" s="303"/>
      <c r="BB136" s="303"/>
    </row>
    <row r="137" spans="2:54" s="300" customFormat="1" ht="12.75" hidden="1" customHeight="1" x14ac:dyDescent="0.2">
      <c r="B137" s="340" t="s">
        <v>265</v>
      </c>
      <c r="C137" s="341"/>
      <c r="D137" s="341"/>
      <c r="E137" s="341"/>
      <c r="F137" s="342"/>
      <c r="G137" s="301">
        <f>COUNTIF(G5:G127,"8")</f>
        <v>0</v>
      </c>
      <c r="H137" s="314"/>
      <c r="I137" s="301">
        <f>COUNTIF(I5:I127,"8")</f>
        <v>0</v>
      </c>
      <c r="J137" s="314"/>
      <c r="K137" s="301">
        <f>COUNTIF(K5:K127,"8")</f>
        <v>0</v>
      </c>
      <c r="L137" s="314"/>
      <c r="M137" s="301">
        <f>COUNTIF(M5:M127,"8")</f>
        <v>0</v>
      </c>
      <c r="N137" s="314"/>
      <c r="O137" s="301">
        <f>COUNTIF(O5:O127,"8")</f>
        <v>0</v>
      </c>
      <c r="P137" s="314"/>
      <c r="Q137" s="301">
        <f>COUNTIF(Q5:Q127,"8")</f>
        <v>2</v>
      </c>
      <c r="R137" s="314"/>
      <c r="S137" s="301">
        <f>COUNTIF(S5:S127,"8")</f>
        <v>1</v>
      </c>
      <c r="T137" s="314"/>
      <c r="U137" s="301">
        <f>COUNTIF(U5:U127,"8")</f>
        <v>0</v>
      </c>
      <c r="V137" s="314"/>
      <c r="W137" s="301">
        <f>COUNTIF(W5:W127,"8")</f>
        <v>0</v>
      </c>
      <c r="X137" s="314"/>
      <c r="Y137" s="301">
        <f>COUNTIF(Y5:Y127,"8")</f>
        <v>0</v>
      </c>
      <c r="Z137" s="314"/>
      <c r="AA137" s="301">
        <f>COUNTIF(AA5:AA127,"8")</f>
        <v>0</v>
      </c>
      <c r="AB137" s="314"/>
      <c r="AC137" s="301">
        <f>COUNTIF(AC5:AC127,"8")</f>
        <v>0</v>
      </c>
      <c r="AD137" s="314"/>
      <c r="AE137" s="49"/>
      <c r="AF137" s="49"/>
      <c r="AG137" s="49"/>
      <c r="AH137" s="49"/>
      <c r="AI137" s="49"/>
      <c r="AJ137" s="49"/>
      <c r="AK137" s="49"/>
      <c r="AL137" s="49"/>
      <c r="AM137" s="49"/>
      <c r="AN137" s="50"/>
      <c r="AO137" s="50"/>
      <c r="AP137" s="50"/>
      <c r="AQ137" s="372"/>
      <c r="AR137" s="303"/>
      <c r="AS137" s="303"/>
      <c r="AT137" s="303"/>
      <c r="AU137" s="303"/>
      <c r="AV137" s="303"/>
      <c r="AW137" s="303"/>
      <c r="AX137" s="303"/>
      <c r="AY137" s="303"/>
      <c r="AZ137" s="303"/>
      <c r="BA137" s="303"/>
      <c r="BB137" s="303"/>
    </row>
    <row r="138" spans="2:54" s="300" customFormat="1" ht="12.75" hidden="1" customHeight="1" x14ac:dyDescent="0.2">
      <c r="B138" s="343" t="s">
        <v>266</v>
      </c>
      <c r="C138" s="344"/>
      <c r="D138" s="344"/>
      <c r="E138" s="344"/>
      <c r="F138" s="345"/>
      <c r="G138" s="301">
        <f>COUNTIF(G5:G127,"9")</f>
        <v>0</v>
      </c>
      <c r="H138" s="314"/>
      <c r="I138" s="301">
        <f>COUNTIF(I5:I127,"9")</f>
        <v>0</v>
      </c>
      <c r="J138" s="314"/>
      <c r="K138" s="301">
        <f>COUNTIF(K5:K127,"9")</f>
        <v>0</v>
      </c>
      <c r="L138" s="314"/>
      <c r="M138" s="301">
        <f>COUNTIF(M5:M127,"9")</f>
        <v>0</v>
      </c>
      <c r="N138" s="314"/>
      <c r="O138" s="301">
        <f>COUNTIF(O5:O127,"9")</f>
        <v>0</v>
      </c>
      <c r="P138" s="314"/>
      <c r="Q138" s="301">
        <f>COUNTIF(Q5:Q127,"9")</f>
        <v>0</v>
      </c>
      <c r="R138" s="314"/>
      <c r="S138" s="301">
        <f>COUNTIF(S5:S127,"9")</f>
        <v>0</v>
      </c>
      <c r="T138" s="314"/>
      <c r="U138" s="301">
        <f>COUNTIF(U5:U127,"9")</f>
        <v>0</v>
      </c>
      <c r="V138" s="314"/>
      <c r="W138" s="301">
        <f>COUNTIF(W5:W127,"9")</f>
        <v>0</v>
      </c>
      <c r="X138" s="314"/>
      <c r="Y138" s="301">
        <f>COUNTIF(Y5:Y127,"9")</f>
        <v>0</v>
      </c>
      <c r="Z138" s="314"/>
      <c r="AA138" s="301">
        <f>COUNTIF(AA5:AA127,"9")</f>
        <v>0</v>
      </c>
      <c r="AB138" s="314"/>
      <c r="AC138" s="301">
        <f>COUNTIF(AC5:AC127,"9")</f>
        <v>0</v>
      </c>
      <c r="AD138" s="314"/>
      <c r="AE138" s="49"/>
      <c r="AF138" s="49"/>
      <c r="AG138" s="49"/>
      <c r="AH138" s="49"/>
      <c r="AI138" s="49"/>
      <c r="AJ138" s="49"/>
      <c r="AK138" s="49"/>
      <c r="AL138" s="49"/>
      <c r="AM138" s="49"/>
      <c r="AN138" s="50"/>
      <c r="AO138" s="50"/>
      <c r="AP138" s="50"/>
      <c r="AQ138" s="372"/>
      <c r="AR138" s="303"/>
      <c r="AS138" s="303"/>
      <c r="AT138" s="303"/>
      <c r="AU138" s="303"/>
      <c r="AV138" s="303"/>
      <c r="AW138" s="303"/>
      <c r="AX138" s="303"/>
      <c r="AY138" s="303"/>
      <c r="AZ138" s="303"/>
      <c r="BA138" s="303"/>
      <c r="BB138" s="303"/>
    </row>
    <row r="139" spans="2:54" s="300" customFormat="1" ht="12.75" hidden="1" customHeight="1" x14ac:dyDescent="0.2">
      <c r="B139" s="346" t="s">
        <v>267</v>
      </c>
      <c r="C139" s="347"/>
      <c r="D139" s="347"/>
      <c r="E139" s="347"/>
      <c r="F139" s="348"/>
      <c r="G139" s="301">
        <f>COUNTIF(G5:G127,"10")</f>
        <v>0</v>
      </c>
      <c r="H139" s="314"/>
      <c r="I139" s="301">
        <f>COUNTIF(I5:I127,"10")</f>
        <v>0</v>
      </c>
      <c r="J139" s="314"/>
      <c r="K139" s="301">
        <f>COUNTIF(K5:K127,"10")</f>
        <v>0</v>
      </c>
      <c r="L139" s="314"/>
      <c r="M139" s="301">
        <f>COUNTIF(M5:M127,"10")</f>
        <v>0</v>
      </c>
      <c r="N139" s="314"/>
      <c r="O139" s="301">
        <f>COUNTIF(O5:O127,"10")</f>
        <v>0</v>
      </c>
      <c r="P139" s="314"/>
      <c r="Q139" s="301">
        <f>COUNTIF(Q5:Q127,"10")</f>
        <v>0</v>
      </c>
      <c r="R139" s="314"/>
      <c r="S139" s="301">
        <f>COUNTIF(S5:S127,"10")</f>
        <v>0</v>
      </c>
      <c r="T139" s="314"/>
      <c r="U139" s="301">
        <f>COUNTIF(U5:U127,"10")</f>
        <v>0</v>
      </c>
      <c r="V139" s="314"/>
      <c r="W139" s="301">
        <f>COUNTIF(W5:W127,"10")</f>
        <v>0</v>
      </c>
      <c r="X139" s="314"/>
      <c r="Y139" s="301">
        <f>COUNTIF(Y5:Y127,"10")</f>
        <v>0</v>
      </c>
      <c r="Z139" s="314"/>
      <c r="AA139" s="301">
        <f>COUNTIF(AA5:AA127,"10")</f>
        <v>0</v>
      </c>
      <c r="AB139" s="314"/>
      <c r="AC139" s="301">
        <f>COUNTIF(AC5:AC127,"10")</f>
        <v>0</v>
      </c>
      <c r="AD139" s="314"/>
      <c r="AE139" s="49"/>
      <c r="AF139" s="49"/>
      <c r="AG139" s="49"/>
      <c r="AH139" s="49"/>
      <c r="AI139" s="49"/>
      <c r="AJ139" s="49"/>
      <c r="AK139" s="49"/>
      <c r="AL139" s="49"/>
      <c r="AM139" s="49"/>
      <c r="AN139" s="50"/>
      <c r="AO139" s="50"/>
      <c r="AP139" s="50"/>
      <c r="AQ139" s="372"/>
      <c r="AR139" s="303"/>
      <c r="AS139" s="303"/>
      <c r="AT139" s="303"/>
      <c r="AU139" s="303"/>
      <c r="AV139" s="303"/>
      <c r="AW139" s="303"/>
      <c r="AX139" s="303"/>
      <c r="AY139" s="303"/>
      <c r="AZ139" s="303"/>
      <c r="BA139" s="303"/>
      <c r="BB139" s="303"/>
    </row>
    <row r="140" spans="2:54" s="300" customFormat="1" ht="12.75" hidden="1" customHeight="1" x14ac:dyDescent="0.2">
      <c r="B140" s="349" t="s">
        <v>268</v>
      </c>
      <c r="C140" s="350"/>
      <c r="D140" s="350"/>
      <c r="E140" s="350"/>
      <c r="F140" s="351"/>
      <c r="G140" s="301">
        <f>COUNTIF(G5:G127,"11")</f>
        <v>0</v>
      </c>
      <c r="H140" s="314"/>
      <c r="I140" s="301">
        <f>COUNTIF(I5:I127,"11")</f>
        <v>0</v>
      </c>
      <c r="J140" s="314"/>
      <c r="K140" s="301">
        <f>COUNTIF(K5:K127,"11")</f>
        <v>0</v>
      </c>
      <c r="L140" s="314"/>
      <c r="M140" s="301">
        <f>COUNTIF(M5:M127,"11")</f>
        <v>0</v>
      </c>
      <c r="N140" s="314"/>
      <c r="O140" s="301">
        <f>COUNTIF(O5:O127,"11")</f>
        <v>0</v>
      </c>
      <c r="P140" s="314"/>
      <c r="Q140" s="301">
        <f>COUNTIF(Q5:Q127,"11")</f>
        <v>0</v>
      </c>
      <c r="R140" s="314"/>
      <c r="S140" s="301">
        <f>COUNTIF(S5:S127,"11")</f>
        <v>0</v>
      </c>
      <c r="T140" s="314"/>
      <c r="U140" s="301">
        <f>COUNTIF(U5:U127,"11")</f>
        <v>0</v>
      </c>
      <c r="V140" s="314"/>
      <c r="W140" s="301">
        <f>COUNTIF(W5:W127,"11")</f>
        <v>0</v>
      </c>
      <c r="X140" s="314"/>
      <c r="Y140" s="301">
        <f>COUNTIF(Y5:Y127,"11")</f>
        <v>0</v>
      </c>
      <c r="Z140" s="314"/>
      <c r="AA140" s="301">
        <f>COUNTIF(AA5:AA127,"11")</f>
        <v>0</v>
      </c>
      <c r="AB140" s="314"/>
      <c r="AC140" s="301">
        <f>COUNTIF(AC5:AC127,"11")</f>
        <v>0</v>
      </c>
      <c r="AD140" s="314"/>
      <c r="AE140" s="49"/>
      <c r="AF140" s="49"/>
      <c r="AG140" s="49"/>
      <c r="AH140" s="49"/>
      <c r="AI140" s="49"/>
      <c r="AJ140" s="49"/>
      <c r="AK140" s="49"/>
      <c r="AL140" s="49"/>
      <c r="AM140" s="49"/>
      <c r="AN140" s="50"/>
      <c r="AO140" s="50"/>
      <c r="AP140" s="50"/>
      <c r="AQ140" s="372"/>
      <c r="AR140" s="303"/>
      <c r="AS140" s="303"/>
      <c r="AT140" s="303"/>
      <c r="AU140" s="303"/>
      <c r="AV140" s="303"/>
      <c r="AW140" s="303"/>
      <c r="AX140" s="303"/>
      <c r="AY140" s="303"/>
      <c r="AZ140" s="303"/>
      <c r="BA140" s="303"/>
      <c r="BB140" s="303"/>
    </row>
    <row r="141" spans="2:54" s="300" customFormat="1" ht="12.75" hidden="1" customHeight="1" x14ac:dyDescent="0.2">
      <c r="B141" s="352" t="s">
        <v>269</v>
      </c>
      <c r="C141" s="353"/>
      <c r="D141" s="353"/>
      <c r="E141" s="353"/>
      <c r="F141" s="354"/>
      <c r="G141" s="301">
        <f>COUNTIF(G5:G127,"12")</f>
        <v>0</v>
      </c>
      <c r="H141" s="314"/>
      <c r="I141" s="301">
        <f>COUNTIF(I5:I127,"12")</f>
        <v>0</v>
      </c>
      <c r="J141" s="314"/>
      <c r="K141" s="301">
        <f>COUNTIF(K5:K127,"12")</f>
        <v>0</v>
      </c>
      <c r="L141" s="314"/>
      <c r="M141" s="301">
        <f>COUNTIF(M5:M127,"12")</f>
        <v>0</v>
      </c>
      <c r="N141" s="314"/>
      <c r="O141" s="301">
        <f>COUNTIF(O5:O127,"12")</f>
        <v>0</v>
      </c>
      <c r="P141" s="314"/>
      <c r="Q141" s="301">
        <f>COUNTIF(Q5:Q127,"12")</f>
        <v>0</v>
      </c>
      <c r="R141" s="314"/>
      <c r="S141" s="301">
        <f>COUNTIF(S5:S127,"12")</f>
        <v>0</v>
      </c>
      <c r="T141" s="314"/>
      <c r="U141" s="301">
        <f>COUNTIF(U5:U127,"12")</f>
        <v>0</v>
      </c>
      <c r="V141" s="314"/>
      <c r="W141" s="301">
        <f>COUNTIF(W5:W127,"12")</f>
        <v>0</v>
      </c>
      <c r="X141" s="314"/>
      <c r="Y141" s="301">
        <f>COUNTIF(Y5:Y127,"12")</f>
        <v>0</v>
      </c>
      <c r="Z141" s="314"/>
      <c r="AA141" s="301">
        <f>COUNTIF(AA5:AA127,"12")</f>
        <v>0</v>
      </c>
      <c r="AB141" s="314"/>
      <c r="AC141" s="301">
        <f>COUNTIF(AC5:AC127,"12")</f>
        <v>0</v>
      </c>
      <c r="AD141" s="314"/>
      <c r="AE141" s="49"/>
      <c r="AF141" s="49"/>
      <c r="AG141" s="49"/>
      <c r="AH141" s="49"/>
      <c r="AI141" s="49"/>
      <c r="AJ141" s="49"/>
      <c r="AK141" s="49"/>
      <c r="AL141" s="49"/>
      <c r="AM141" s="49"/>
      <c r="AN141" s="50"/>
      <c r="AO141" s="50"/>
      <c r="AP141" s="50"/>
      <c r="AQ141" s="372"/>
      <c r="AR141" s="303"/>
      <c r="AS141" s="303"/>
      <c r="AT141" s="303"/>
      <c r="AU141" s="303"/>
      <c r="AV141" s="303"/>
      <c r="AW141" s="303"/>
      <c r="AX141" s="303"/>
      <c r="AY141" s="303"/>
      <c r="AZ141" s="303"/>
      <c r="BA141" s="303"/>
      <c r="BB141" s="303"/>
    </row>
    <row r="142" spans="2:54" s="300" customFormat="1" ht="12.75" hidden="1" customHeight="1" x14ac:dyDescent="0.2">
      <c r="B142" s="355"/>
      <c r="C142" s="356"/>
      <c r="D142" s="356"/>
      <c r="E142" s="356"/>
      <c r="F142" s="357"/>
      <c r="G142" s="301">
        <f>COUNTIF(G5:G127,"DQ")</f>
        <v>4</v>
      </c>
      <c r="H142" s="314"/>
      <c r="I142" s="301">
        <f>COUNTIF(I5:I127,"DQ")</f>
        <v>6</v>
      </c>
      <c r="J142" s="314"/>
      <c r="K142" s="301">
        <f>COUNTIF(K5:K127,"DQ")</f>
        <v>2</v>
      </c>
      <c r="L142" s="314"/>
      <c r="M142" s="301">
        <f>COUNTIF(M5:M127,"DQ")</f>
        <v>8</v>
      </c>
      <c r="N142" s="314"/>
      <c r="O142" s="301">
        <f>COUNTIF(O5:O127,"DQ")</f>
        <v>12</v>
      </c>
      <c r="P142" s="314"/>
      <c r="Q142" s="301">
        <f>COUNTIF(Q5:Q127,"DQ")</f>
        <v>12</v>
      </c>
      <c r="R142" s="314"/>
      <c r="S142" s="301">
        <f>COUNTIF(S5:S127,"DQ")</f>
        <v>16</v>
      </c>
      <c r="T142" s="314"/>
      <c r="U142" s="301">
        <f>COUNTIF(U5:U127,"DQ")</f>
        <v>14</v>
      </c>
      <c r="V142" s="314"/>
      <c r="W142" s="301">
        <f>COUNTIF(W5:W127,"DQ")</f>
        <v>0</v>
      </c>
      <c r="X142" s="314"/>
      <c r="Y142" s="301">
        <f>COUNTIF(Y5:Y127,"DQ")</f>
        <v>0</v>
      </c>
      <c r="Z142" s="314"/>
      <c r="AA142" s="301">
        <f>COUNTIF(AA5:AA127,"DQ")</f>
        <v>0</v>
      </c>
      <c r="AB142" s="314"/>
      <c r="AC142" s="301">
        <f>COUNTIF(AC5:AC127,"DQ")</f>
        <v>0</v>
      </c>
      <c r="AD142" s="314"/>
      <c r="AE142" s="49"/>
      <c r="AF142" s="49"/>
      <c r="AG142" s="49"/>
      <c r="AH142" s="49"/>
      <c r="AI142" s="49"/>
      <c r="AJ142" s="49"/>
      <c r="AK142" s="49"/>
      <c r="AL142" s="49"/>
      <c r="AM142" s="49"/>
      <c r="AN142" s="50"/>
      <c r="AO142" s="50"/>
      <c r="AP142" s="50"/>
      <c r="AQ142" s="372"/>
      <c r="AR142" s="303"/>
      <c r="AS142" s="303"/>
      <c r="AT142" s="303"/>
      <c r="AU142" s="303"/>
      <c r="AV142" s="303"/>
      <c r="AW142" s="303"/>
      <c r="AX142" s="303"/>
      <c r="AY142" s="303"/>
      <c r="AZ142" s="303"/>
      <c r="BA142" s="303"/>
      <c r="BB142" s="303"/>
    </row>
    <row r="143" spans="2:54" s="300" customFormat="1" ht="12.75" hidden="1" customHeight="1" x14ac:dyDescent="0.2">
      <c r="B143" s="355" t="s">
        <v>270</v>
      </c>
      <c r="C143" s="356"/>
      <c r="D143" s="356"/>
      <c r="E143" s="356"/>
      <c r="F143" s="357"/>
      <c r="G143" s="302">
        <f>G142/2</f>
        <v>2</v>
      </c>
      <c r="H143" s="314"/>
      <c r="I143" s="302">
        <f>I142/2</f>
        <v>3</v>
      </c>
      <c r="J143" s="314"/>
      <c r="K143" s="302">
        <f>K142/2</f>
        <v>1</v>
      </c>
      <c r="L143" s="314"/>
      <c r="M143" s="302">
        <f>M142/2</f>
        <v>4</v>
      </c>
      <c r="N143" s="314"/>
      <c r="O143" s="302">
        <f>O142/2</f>
        <v>6</v>
      </c>
      <c r="P143" s="314"/>
      <c r="Q143" s="302">
        <f>Q142/2</f>
        <v>6</v>
      </c>
      <c r="R143" s="314"/>
      <c r="S143" s="302">
        <f>S142/2</f>
        <v>8</v>
      </c>
      <c r="T143" s="314"/>
      <c r="U143" s="302">
        <f>U142/2</f>
        <v>7</v>
      </c>
      <c r="V143" s="314"/>
      <c r="W143" s="302">
        <f>W142/2</f>
        <v>0</v>
      </c>
      <c r="X143" s="314"/>
      <c r="Y143" s="302">
        <f>Y142/2</f>
        <v>0</v>
      </c>
      <c r="Z143" s="314"/>
      <c r="AA143" s="302">
        <f>AA142/2</f>
        <v>0</v>
      </c>
      <c r="AB143" s="314"/>
      <c r="AC143" s="302">
        <f>AC142/2</f>
        <v>0</v>
      </c>
      <c r="AD143" s="314"/>
      <c r="AE143" s="49"/>
      <c r="AF143" s="49"/>
      <c r="AG143" s="49"/>
      <c r="AH143" s="49"/>
      <c r="AI143" s="49"/>
      <c r="AJ143" s="49"/>
      <c r="AK143" s="49"/>
      <c r="AL143" s="49"/>
      <c r="AM143" s="49"/>
      <c r="AN143" s="50"/>
      <c r="AO143" s="50"/>
      <c r="AP143" s="50"/>
      <c r="AQ143" s="372"/>
      <c r="AR143" s="303"/>
      <c r="AS143" s="303"/>
      <c r="AT143" s="303"/>
      <c r="AU143" s="303"/>
      <c r="AV143" s="303"/>
      <c r="AW143" s="303"/>
      <c r="AX143" s="303"/>
      <c r="AY143" s="303"/>
      <c r="AZ143" s="303"/>
      <c r="BA143" s="303"/>
      <c r="BB143" s="303"/>
    </row>
    <row r="144" spans="2:54" ht="13.5" customHeight="1" x14ac:dyDescent="0.2">
      <c r="B144" s="361" t="s">
        <v>278</v>
      </c>
      <c r="C144" s="362"/>
      <c r="D144" s="362"/>
      <c r="E144" s="362"/>
      <c r="F144" s="363"/>
      <c r="G144" s="186">
        <f>SUM(G143)</f>
        <v>2</v>
      </c>
      <c r="H144" s="314"/>
      <c r="I144" s="186">
        <f>SUM(I143)</f>
        <v>3</v>
      </c>
      <c r="J144" s="314"/>
      <c r="K144" s="186">
        <f>SUM(K143)</f>
        <v>1</v>
      </c>
      <c r="L144" s="314"/>
      <c r="M144" s="186">
        <f>SUM(M143)</f>
        <v>4</v>
      </c>
      <c r="N144" s="314"/>
      <c r="O144" s="186">
        <f>SUM(O156-O145)</f>
        <v>0</v>
      </c>
      <c r="P144" s="314"/>
      <c r="Q144" s="186">
        <f>SUM(Q143)</f>
        <v>6</v>
      </c>
      <c r="R144" s="314"/>
      <c r="S144" s="186">
        <f>SUM(S143)</f>
        <v>8</v>
      </c>
      <c r="T144" s="314"/>
      <c r="U144" s="186">
        <f>SUM(U143)</f>
        <v>7</v>
      </c>
      <c r="V144" s="314"/>
      <c r="W144" s="186">
        <f>SUM(W156-W145)</f>
        <v>0</v>
      </c>
      <c r="X144" s="314"/>
      <c r="Y144" s="186">
        <f>SUM(Y156-Y145)</f>
        <v>0</v>
      </c>
      <c r="Z144" s="314"/>
      <c r="AA144" s="186">
        <f>SUM(AA156-AA145)</f>
        <v>0</v>
      </c>
      <c r="AB144" s="314"/>
      <c r="AC144" s="186">
        <f>SUM(AC156-AC145)</f>
        <v>0</v>
      </c>
      <c r="AD144" s="314"/>
      <c r="AN144" s="46"/>
      <c r="AO144" s="46"/>
      <c r="AP144" s="46"/>
      <c r="AQ144" s="372"/>
      <c r="BB144"/>
    </row>
    <row r="145" spans="2:54" x14ac:dyDescent="0.2">
      <c r="B145" s="392" t="s">
        <v>67</v>
      </c>
      <c r="C145" s="393"/>
      <c r="D145" s="393"/>
      <c r="E145" s="393"/>
      <c r="F145" s="394"/>
      <c r="G145" s="186">
        <f>COUNTIF(G5:G127,"ST")</f>
        <v>10</v>
      </c>
      <c r="H145" s="314"/>
      <c r="I145" s="186">
        <f>COUNTIF(I5:I127,"ST")</f>
        <v>9</v>
      </c>
      <c r="J145" s="314"/>
      <c r="K145" s="186">
        <f>COUNTIF(K5:K127,"ST")</f>
        <v>8</v>
      </c>
      <c r="L145" s="314"/>
      <c r="M145" s="186">
        <f>COUNTIF(M5:M127,"ST")</f>
        <v>23</v>
      </c>
      <c r="N145" s="314"/>
      <c r="O145" s="186">
        <f>COUNTIF(O5:O127,"ST")</f>
        <v>5</v>
      </c>
      <c r="P145" s="314"/>
      <c r="Q145" s="186">
        <f>COUNTIF(Q5:Q127,"ST")</f>
        <v>3</v>
      </c>
      <c r="R145" s="314"/>
      <c r="S145" s="186">
        <f>COUNTIF(S5:S127,"ST")</f>
        <v>8</v>
      </c>
      <c r="T145" s="314"/>
      <c r="U145" s="186">
        <f>COUNTIF(U5:U127,"ST")</f>
        <v>10</v>
      </c>
      <c r="V145" s="314"/>
      <c r="W145" s="188">
        <f>COUNTIF(W5:W127,"ST")</f>
        <v>0</v>
      </c>
      <c r="X145" s="314"/>
      <c r="Y145" s="188">
        <f>COUNTIF(Y5:Y127,"ST")</f>
        <v>0</v>
      </c>
      <c r="Z145" s="314"/>
      <c r="AA145" s="188">
        <f>COUNTIF(AA5:AA127,"ST")</f>
        <v>0</v>
      </c>
      <c r="AB145" s="314"/>
      <c r="AC145" s="188">
        <f>COUNTIF(AC5:AC127,"ST")</f>
        <v>0</v>
      </c>
      <c r="AD145" s="314"/>
      <c r="AN145" s="46"/>
      <c r="AO145" s="46"/>
      <c r="AP145" s="46"/>
      <c r="AQ145" s="372"/>
      <c r="BB145"/>
    </row>
    <row r="146" spans="2:54" ht="12.75" hidden="1" customHeight="1" x14ac:dyDescent="0.2">
      <c r="B146" s="288"/>
      <c r="C146" s="137"/>
      <c r="D146" s="138"/>
      <c r="E146" s="138"/>
      <c r="F146" s="138"/>
      <c r="G146" s="186">
        <f>COUNTIF(G12,"ST")</f>
        <v>0</v>
      </c>
      <c r="H146" s="314"/>
      <c r="I146" s="186">
        <f>COUNTIF(I12,"ST")</f>
        <v>0</v>
      </c>
      <c r="J146" s="314"/>
      <c r="K146" s="186">
        <f>COUNTIF(K12,"ST")</f>
        <v>0</v>
      </c>
      <c r="L146" s="314"/>
      <c r="M146" s="186">
        <f>COUNTIF(M12,"ST")</f>
        <v>0</v>
      </c>
      <c r="N146" s="314"/>
      <c r="O146" s="186">
        <f>COUNTIF(O12,"ST")</f>
        <v>0</v>
      </c>
      <c r="P146" s="314"/>
      <c r="Q146" s="186">
        <f>COUNTIF(Q12,"ST")</f>
        <v>0</v>
      </c>
      <c r="R146" s="314"/>
      <c r="S146" s="186">
        <f>COUNTIF(S12,"ST")</f>
        <v>0</v>
      </c>
      <c r="T146" s="314"/>
      <c r="U146" s="186">
        <f>COUNTIF(U12,"ST")</f>
        <v>0</v>
      </c>
      <c r="V146" s="314"/>
      <c r="W146" s="188">
        <f>COUNTIF(W12,"ST")</f>
        <v>0</v>
      </c>
      <c r="X146" s="314"/>
      <c r="Y146" s="188">
        <f>COUNTIF(Y12,"ST")</f>
        <v>0</v>
      </c>
      <c r="Z146" s="314"/>
      <c r="AA146" s="188">
        <f>COUNTIF(AA12,"ST")</f>
        <v>0</v>
      </c>
      <c r="AB146" s="314"/>
      <c r="AC146" s="188">
        <f>COUNTIF(AC12,"ST")</f>
        <v>0</v>
      </c>
      <c r="AD146" s="314"/>
      <c r="AN146" s="46"/>
      <c r="AO146" s="46"/>
      <c r="AP146" s="46"/>
      <c r="AQ146" s="372"/>
      <c r="BB146"/>
    </row>
    <row r="147" spans="2:54" ht="12.75" hidden="1" customHeight="1" x14ac:dyDescent="0.2">
      <c r="B147" s="288"/>
      <c r="C147" s="137"/>
      <c r="D147" s="138"/>
      <c r="E147" s="138"/>
      <c r="F147" s="138"/>
      <c r="G147" s="186">
        <f>COUNTIF(G27,"ST")</f>
        <v>0</v>
      </c>
      <c r="H147" s="314"/>
      <c r="I147" s="186">
        <f>COUNTIF(I27,"ST")</f>
        <v>1</v>
      </c>
      <c r="J147" s="314"/>
      <c r="K147" s="186">
        <f>COUNTIF(K27,"ST")</f>
        <v>0</v>
      </c>
      <c r="L147" s="314"/>
      <c r="M147" s="186">
        <f>COUNTIF(M27,"ST")</f>
        <v>0</v>
      </c>
      <c r="N147" s="314"/>
      <c r="O147" s="186">
        <f>COUNTIF(O27,"ST")</f>
        <v>1</v>
      </c>
      <c r="P147" s="314"/>
      <c r="Q147" s="186">
        <f>COUNTIF(Q27,"ST")</f>
        <v>0</v>
      </c>
      <c r="R147" s="314"/>
      <c r="S147" s="186">
        <f>COUNTIF(S27,"ST")</f>
        <v>1</v>
      </c>
      <c r="T147" s="314"/>
      <c r="U147" s="186">
        <f>COUNTIF(U27,"ST")</f>
        <v>1</v>
      </c>
      <c r="V147" s="314"/>
      <c r="W147" s="188">
        <f>COUNTIF(W27,"ST")</f>
        <v>0</v>
      </c>
      <c r="X147" s="314"/>
      <c r="Y147" s="188">
        <f>COUNTIF(Y27,"ST")</f>
        <v>0</v>
      </c>
      <c r="Z147" s="314"/>
      <c r="AA147" s="188">
        <f>COUNTIF(AA27,"ST")</f>
        <v>0</v>
      </c>
      <c r="AB147" s="314"/>
      <c r="AC147" s="188">
        <f>COUNTIF(AC27,"ST")</f>
        <v>0</v>
      </c>
      <c r="AD147" s="314"/>
      <c r="AN147" s="46"/>
      <c r="AO147" s="46"/>
      <c r="AP147" s="46"/>
      <c r="AQ147" s="372"/>
      <c r="BB147"/>
    </row>
    <row r="148" spans="2:54" ht="12.75" hidden="1" customHeight="1" x14ac:dyDescent="0.2">
      <c r="B148" s="288"/>
      <c r="C148" s="137"/>
      <c r="D148" s="138"/>
      <c r="E148" s="138"/>
      <c r="F148" s="138"/>
      <c r="G148" s="186">
        <f>COUNTIF(G42,"ST")</f>
        <v>0</v>
      </c>
      <c r="H148" s="314"/>
      <c r="I148" s="186">
        <f>COUNTIF(I42,"ST")</f>
        <v>0</v>
      </c>
      <c r="J148" s="314"/>
      <c r="K148" s="186">
        <f>COUNTIF(K42,"ST")</f>
        <v>0</v>
      </c>
      <c r="L148" s="314"/>
      <c r="M148" s="186">
        <f>COUNTIF(M42,"ST")</f>
        <v>1</v>
      </c>
      <c r="N148" s="314"/>
      <c r="O148" s="186">
        <f>COUNTIF(O42,"ST")</f>
        <v>0</v>
      </c>
      <c r="P148" s="314"/>
      <c r="Q148" s="186">
        <f>COUNTIF(Q42,"ST")</f>
        <v>0</v>
      </c>
      <c r="R148" s="314"/>
      <c r="S148" s="186">
        <f>COUNTIF(S42,"ST")</f>
        <v>0</v>
      </c>
      <c r="T148" s="314"/>
      <c r="U148" s="186">
        <f>COUNTIF(U42,"ST")</f>
        <v>0</v>
      </c>
      <c r="V148" s="314"/>
      <c r="W148" s="188">
        <f>COUNTIF(W42,"ST")</f>
        <v>0</v>
      </c>
      <c r="X148" s="314"/>
      <c r="Y148" s="188">
        <f>COUNTIF(Y42,"ST")</f>
        <v>0</v>
      </c>
      <c r="Z148" s="314"/>
      <c r="AA148" s="188">
        <f>COUNTIF(AA42,"ST")</f>
        <v>0</v>
      </c>
      <c r="AB148" s="314"/>
      <c r="AC148" s="188">
        <f>COUNTIF(AC42,"ST")</f>
        <v>0</v>
      </c>
      <c r="AD148" s="314"/>
      <c r="AN148" s="46"/>
      <c r="AO148" s="46"/>
      <c r="AP148" s="46"/>
      <c r="AQ148" s="372"/>
      <c r="BB148"/>
    </row>
    <row r="149" spans="2:54" ht="12.75" hidden="1" customHeight="1" x14ac:dyDescent="0.2">
      <c r="B149" s="288"/>
      <c r="C149" s="137"/>
      <c r="D149" s="138"/>
      <c r="E149" s="138"/>
      <c r="F149" s="138"/>
      <c r="G149" s="186">
        <f>COUNTIF(G57,"ST")</f>
        <v>0</v>
      </c>
      <c r="H149" s="314"/>
      <c r="I149" s="186">
        <f>COUNTIF(I57,"ST")</f>
        <v>0</v>
      </c>
      <c r="J149" s="314"/>
      <c r="K149" s="186">
        <f>COUNTIF(K57,"ST")</f>
        <v>1</v>
      </c>
      <c r="L149" s="314"/>
      <c r="M149" s="186">
        <f>COUNTIF(M57,"ST")</f>
        <v>0</v>
      </c>
      <c r="N149" s="314"/>
      <c r="O149" s="186">
        <f>COUNTIF(O57,"ST")</f>
        <v>0</v>
      </c>
      <c r="P149" s="314"/>
      <c r="Q149" s="186">
        <f>COUNTIF(Q57,"ST")</f>
        <v>0</v>
      </c>
      <c r="R149" s="314"/>
      <c r="S149" s="186">
        <f>COUNTIF(S57,"ST")</f>
        <v>0</v>
      </c>
      <c r="T149" s="314"/>
      <c r="U149" s="186">
        <f>COUNTIF(U57,"ST")</f>
        <v>0</v>
      </c>
      <c r="V149" s="314"/>
      <c r="W149" s="188">
        <f>COUNTIF(W57,"ST")</f>
        <v>0</v>
      </c>
      <c r="X149" s="314"/>
      <c r="Y149" s="188">
        <f>COUNTIF(Y57,"ST")</f>
        <v>0</v>
      </c>
      <c r="Z149" s="314"/>
      <c r="AA149" s="188">
        <f>COUNTIF(AA57,"ST")</f>
        <v>0</v>
      </c>
      <c r="AB149" s="314"/>
      <c r="AC149" s="188">
        <f>COUNTIF(AC57,"ST")</f>
        <v>0</v>
      </c>
      <c r="AD149" s="314"/>
      <c r="AN149" s="46"/>
      <c r="AO149" s="46"/>
      <c r="AP149" s="46"/>
      <c r="AQ149" s="372"/>
      <c r="BB149"/>
    </row>
    <row r="150" spans="2:54" ht="12.75" hidden="1" customHeight="1" x14ac:dyDescent="0.2">
      <c r="B150" s="288"/>
      <c r="C150" s="137"/>
      <c r="D150" s="138"/>
      <c r="E150" s="138"/>
      <c r="F150" s="138"/>
      <c r="G150" s="186">
        <f>COUNTIF(G72,"ST")</f>
        <v>0</v>
      </c>
      <c r="H150" s="314"/>
      <c r="I150" s="186">
        <f>COUNTIF(I72,"ST")</f>
        <v>0</v>
      </c>
      <c r="J150" s="314"/>
      <c r="K150" s="186">
        <f>COUNTIF(K72,"ST")</f>
        <v>0</v>
      </c>
      <c r="L150" s="314"/>
      <c r="M150" s="186">
        <f>COUNTIF(M72,"ST")</f>
        <v>0</v>
      </c>
      <c r="N150" s="314"/>
      <c r="O150" s="186">
        <f>COUNTIF(O72,"ST")</f>
        <v>0</v>
      </c>
      <c r="P150" s="314"/>
      <c r="Q150" s="186">
        <f>COUNTIF(Q72,"ST")</f>
        <v>0</v>
      </c>
      <c r="R150" s="314"/>
      <c r="S150" s="186">
        <f>COUNTIF(S72,"ST")</f>
        <v>0</v>
      </c>
      <c r="T150" s="314"/>
      <c r="U150" s="186">
        <f>COUNTIF(U72,"ST")</f>
        <v>0</v>
      </c>
      <c r="V150" s="314"/>
      <c r="W150" s="188">
        <f>COUNTIF(W72,"ST")</f>
        <v>0</v>
      </c>
      <c r="X150" s="314"/>
      <c r="Y150" s="188">
        <f>COUNTIF(Y72,"ST")</f>
        <v>0</v>
      </c>
      <c r="Z150" s="314"/>
      <c r="AA150" s="188">
        <f>COUNTIF(AA72,"ST")</f>
        <v>0</v>
      </c>
      <c r="AB150" s="314"/>
      <c r="AC150" s="188">
        <f>COUNTIF(AC72,"ST")</f>
        <v>0</v>
      </c>
      <c r="AD150" s="314"/>
      <c r="AN150" s="46"/>
      <c r="AO150" s="46"/>
      <c r="AP150" s="46"/>
      <c r="AQ150" s="372"/>
      <c r="BB150"/>
    </row>
    <row r="151" spans="2:54" ht="12.75" hidden="1" customHeight="1" x14ac:dyDescent="0.2">
      <c r="B151" s="288"/>
      <c r="C151" s="137"/>
      <c r="D151" s="138"/>
      <c r="E151" s="138"/>
      <c r="F151" s="138"/>
      <c r="G151" s="186">
        <f>COUNTIF(G87,"ST")</f>
        <v>0</v>
      </c>
      <c r="H151" s="314"/>
      <c r="I151" s="186">
        <f>COUNTIF(I87,"ST")</f>
        <v>0</v>
      </c>
      <c r="J151" s="314"/>
      <c r="K151" s="186">
        <f>COUNTIF(K87,"ST")</f>
        <v>0</v>
      </c>
      <c r="L151" s="314"/>
      <c r="M151" s="186">
        <f>COUNTIF(M87,"ST")</f>
        <v>0</v>
      </c>
      <c r="N151" s="314"/>
      <c r="O151" s="186">
        <f>COUNTIF(O87,"ST")</f>
        <v>1</v>
      </c>
      <c r="P151" s="314"/>
      <c r="Q151" s="186">
        <f>COUNTIF(Q87,"ST")</f>
        <v>0</v>
      </c>
      <c r="R151" s="314"/>
      <c r="S151" s="186">
        <f>COUNTIF(S87,"ST")</f>
        <v>1</v>
      </c>
      <c r="T151" s="314"/>
      <c r="U151" s="186">
        <f>COUNTIF(U87,"ST")</f>
        <v>1</v>
      </c>
      <c r="V151" s="314"/>
      <c r="W151" s="188">
        <f>COUNTIF(W87,"ST")</f>
        <v>0</v>
      </c>
      <c r="X151" s="314"/>
      <c r="Y151" s="188">
        <f>COUNTIF(Y87,"ST")</f>
        <v>0</v>
      </c>
      <c r="Z151" s="314"/>
      <c r="AA151" s="188">
        <f>COUNTIF(AA87,"ST")</f>
        <v>0</v>
      </c>
      <c r="AB151" s="314"/>
      <c r="AC151" s="188">
        <f>COUNTIF(AC87,"ST")</f>
        <v>0</v>
      </c>
      <c r="AD151" s="314"/>
      <c r="AN151" s="46"/>
      <c r="AO151" s="46"/>
      <c r="AP151" s="46"/>
      <c r="AQ151" s="372"/>
      <c r="BB151"/>
    </row>
    <row r="152" spans="2:54" ht="12.75" hidden="1" customHeight="1" x14ac:dyDescent="0.2">
      <c r="B152" s="288"/>
      <c r="C152" s="137"/>
      <c r="D152" s="138"/>
      <c r="E152" s="138"/>
      <c r="F152" s="138"/>
      <c r="G152" s="186">
        <f>COUNTIF(G102,"ST")</f>
        <v>0</v>
      </c>
      <c r="H152" s="314"/>
      <c r="I152" s="186">
        <f>COUNTIF(I102,"ST")</f>
        <v>0</v>
      </c>
      <c r="J152" s="314"/>
      <c r="K152" s="186">
        <f>COUNTIF(K102,"ST")</f>
        <v>0</v>
      </c>
      <c r="L152" s="314"/>
      <c r="M152" s="186">
        <f>COUNTIF(M102,"ST")</f>
        <v>1</v>
      </c>
      <c r="N152" s="314"/>
      <c r="O152" s="186">
        <f>COUNTIF(O102,"ST")</f>
        <v>0</v>
      </c>
      <c r="P152" s="314"/>
      <c r="Q152" s="186">
        <f>COUNTIF(Q102,"ST")</f>
        <v>0</v>
      </c>
      <c r="R152" s="314"/>
      <c r="S152" s="186">
        <f>COUNTIF(S102,"ST")</f>
        <v>0</v>
      </c>
      <c r="T152" s="314"/>
      <c r="U152" s="186">
        <f>COUNTIF(U102,"ST")</f>
        <v>0</v>
      </c>
      <c r="V152" s="314"/>
      <c r="W152" s="188">
        <f>COUNTIF(W102,"ST")</f>
        <v>0</v>
      </c>
      <c r="X152" s="314"/>
      <c r="Y152" s="188">
        <f>COUNTIF(Y102,"ST")</f>
        <v>0</v>
      </c>
      <c r="Z152" s="314"/>
      <c r="AA152" s="188">
        <f>COUNTIF(AA102,"ST")</f>
        <v>0</v>
      </c>
      <c r="AB152" s="314"/>
      <c r="AC152" s="188">
        <f>COUNTIF(AC102,"ST")</f>
        <v>0</v>
      </c>
      <c r="AD152" s="314"/>
      <c r="AN152" s="46"/>
      <c r="AO152" s="46"/>
      <c r="AP152" s="46"/>
      <c r="AQ152" s="372"/>
      <c r="BB152"/>
    </row>
    <row r="153" spans="2:54" ht="12.75" hidden="1" customHeight="1" x14ac:dyDescent="0.2">
      <c r="B153" s="288"/>
      <c r="C153" s="137"/>
      <c r="D153" s="138"/>
      <c r="E153" s="138"/>
      <c r="F153" s="138"/>
      <c r="G153" s="186">
        <f>COUNTIF(G117,"ST")</f>
        <v>0</v>
      </c>
      <c r="H153" s="314"/>
      <c r="I153" s="186">
        <f>COUNTIF(I117,"ST")</f>
        <v>0</v>
      </c>
      <c r="J153" s="314"/>
      <c r="K153" s="186">
        <f>COUNTIF(K117,"ST")</f>
        <v>0</v>
      </c>
      <c r="L153" s="314"/>
      <c r="M153" s="186">
        <f>COUNTIF(M117,"ST")</f>
        <v>1</v>
      </c>
      <c r="N153" s="314"/>
      <c r="O153" s="186">
        <f>COUNTIF(O117,"ST")</f>
        <v>0</v>
      </c>
      <c r="P153" s="314"/>
      <c r="Q153" s="186">
        <f>COUNTIF(Q117,"ST")</f>
        <v>0</v>
      </c>
      <c r="R153" s="314"/>
      <c r="S153" s="186">
        <f>COUNTIF(S117,"ST")</f>
        <v>0</v>
      </c>
      <c r="T153" s="314"/>
      <c r="U153" s="186">
        <f>COUNTIF(U117,"ST")</f>
        <v>0</v>
      </c>
      <c r="V153" s="314"/>
      <c r="W153" s="188">
        <f>COUNTIF(W117,"ST")</f>
        <v>0</v>
      </c>
      <c r="X153" s="314"/>
      <c r="Y153" s="188">
        <f>COUNTIF(Y117,"ST")</f>
        <v>0</v>
      </c>
      <c r="Z153" s="314"/>
      <c r="AA153" s="188">
        <f>COUNTIF(AA117,"ST")</f>
        <v>0</v>
      </c>
      <c r="AB153" s="314"/>
      <c r="AC153" s="188">
        <f>COUNTIF(AC117,"ST")</f>
        <v>0</v>
      </c>
      <c r="AD153" s="314"/>
      <c r="AN153" s="46"/>
      <c r="AO153" s="46"/>
      <c r="AP153" s="46"/>
      <c r="AQ153" s="372"/>
      <c r="BB153"/>
    </row>
    <row r="154" spans="2:54" ht="12.75" hidden="1" customHeight="1" x14ac:dyDescent="0.2">
      <c r="B154" s="288"/>
      <c r="C154" s="137"/>
      <c r="D154" s="138"/>
      <c r="E154" s="138"/>
      <c r="F154" s="138"/>
      <c r="G154" s="186"/>
      <c r="H154" s="314"/>
      <c r="I154" s="186"/>
      <c r="J154" s="314"/>
      <c r="K154" s="186"/>
      <c r="L154" s="314"/>
      <c r="M154" s="186"/>
      <c r="N154" s="314"/>
      <c r="O154" s="186"/>
      <c r="P154" s="314"/>
      <c r="Q154" s="186"/>
      <c r="R154" s="314"/>
      <c r="S154" s="186"/>
      <c r="T154" s="314"/>
      <c r="U154" s="186"/>
      <c r="V154" s="314"/>
      <c r="W154" s="188">
        <f>COUNTIF(W126,"ST")</f>
        <v>0</v>
      </c>
      <c r="X154" s="314"/>
      <c r="Y154" s="188">
        <f>COUNTIF(Y126,"ST")</f>
        <v>0</v>
      </c>
      <c r="Z154" s="314"/>
      <c r="AA154" s="188">
        <f>COUNTIF(AA126,"ST")</f>
        <v>0</v>
      </c>
      <c r="AB154" s="314"/>
      <c r="AC154" s="188">
        <f>COUNTIF(AC126,"ST")</f>
        <v>0</v>
      </c>
      <c r="AD154" s="314"/>
      <c r="AN154" s="46"/>
      <c r="AO154" s="46"/>
      <c r="AP154" s="46"/>
      <c r="AQ154" s="372"/>
      <c r="BB154"/>
    </row>
    <row r="155" spans="2:54" ht="12.75" hidden="1" customHeight="1" x14ac:dyDescent="0.2">
      <c r="B155" s="288"/>
      <c r="C155" s="137"/>
      <c r="D155" s="138"/>
      <c r="E155" s="138"/>
      <c r="F155" s="138"/>
      <c r="G155" s="186"/>
      <c r="H155" s="314"/>
      <c r="I155" s="186"/>
      <c r="J155" s="314"/>
      <c r="K155" s="186"/>
      <c r="L155" s="314"/>
      <c r="M155" s="186"/>
      <c r="N155" s="314"/>
      <c r="O155" s="186"/>
      <c r="P155" s="314"/>
      <c r="Q155" s="186"/>
      <c r="R155" s="314"/>
      <c r="S155" s="186"/>
      <c r="T155" s="314"/>
      <c r="U155" s="186"/>
      <c r="V155" s="314"/>
      <c r="W155" s="188"/>
      <c r="X155" s="314"/>
      <c r="Y155" s="188"/>
      <c r="Z155" s="314"/>
      <c r="AA155" s="188"/>
      <c r="AB155" s="314"/>
      <c r="AC155" s="188"/>
      <c r="AD155" s="314"/>
      <c r="AN155" s="46"/>
      <c r="AO155" s="46"/>
      <c r="AP155" s="46"/>
      <c r="AQ155" s="372"/>
      <c r="BB155"/>
    </row>
    <row r="156" spans="2:54" ht="12.75" hidden="1" customHeight="1" x14ac:dyDescent="0.2">
      <c r="B156" s="358" t="s">
        <v>271</v>
      </c>
      <c r="C156" s="359"/>
      <c r="D156" s="359"/>
      <c r="E156" s="359"/>
      <c r="F156" s="360"/>
      <c r="G156" s="186">
        <f>SUM(G145)</f>
        <v>10</v>
      </c>
      <c r="H156" s="314"/>
      <c r="I156" s="186">
        <f>SUM(I145)</f>
        <v>9</v>
      </c>
      <c r="J156" s="314"/>
      <c r="K156" s="186">
        <f>SUM(K145)</f>
        <v>8</v>
      </c>
      <c r="L156" s="314"/>
      <c r="M156" s="186">
        <f>SUM(M145)</f>
        <v>23</v>
      </c>
      <c r="N156" s="314"/>
      <c r="O156" s="186">
        <f>SUM(O145)</f>
        <v>5</v>
      </c>
      <c r="P156" s="314"/>
      <c r="Q156" s="186">
        <f>SUM(Q145)</f>
        <v>3</v>
      </c>
      <c r="R156" s="314"/>
      <c r="S156" s="186">
        <f>SUM(S145)</f>
        <v>8</v>
      </c>
      <c r="T156" s="314"/>
      <c r="U156" s="186">
        <f>SUM(U145)</f>
        <v>10</v>
      </c>
      <c r="V156" s="314"/>
      <c r="W156" s="186">
        <f>SUM(W145,W143,W130:W141)</f>
        <v>0</v>
      </c>
      <c r="X156" s="314"/>
      <c r="Y156" s="186">
        <f>SUM(Y145,Y143,Y130:Y141)</f>
        <v>0</v>
      </c>
      <c r="Z156" s="314"/>
      <c r="AA156" s="186">
        <f>SUM(AA145,AA143,AA130:AA141)</f>
        <v>0</v>
      </c>
      <c r="AB156" s="314"/>
      <c r="AC156" s="186">
        <f>SUM(AC145,AC143,AC130:AC141)</f>
        <v>0</v>
      </c>
      <c r="AD156" s="314"/>
      <c r="AN156" s="46"/>
      <c r="AO156" s="46"/>
      <c r="AP156" s="46"/>
      <c r="AQ156" s="372"/>
      <c r="BB156"/>
    </row>
    <row r="157" spans="2:54" x14ac:dyDescent="0.2">
      <c r="B157" s="395" t="s">
        <v>66</v>
      </c>
      <c r="C157" s="396"/>
      <c r="D157" s="396"/>
      <c r="E157" s="396"/>
      <c r="F157" s="397"/>
      <c r="G157" s="186">
        <f>SUM(G146:G153)</f>
        <v>0</v>
      </c>
      <c r="H157" s="315"/>
      <c r="I157" s="186">
        <f>SUM(I146:I153)</f>
        <v>1</v>
      </c>
      <c r="J157" s="315"/>
      <c r="K157" s="186">
        <f>SUM(K146:K153)</f>
        <v>1</v>
      </c>
      <c r="L157" s="315"/>
      <c r="M157" s="186">
        <f>SUM(M146:M153)</f>
        <v>3</v>
      </c>
      <c r="N157" s="315"/>
      <c r="O157" s="186">
        <f>SUM(O146:O153)</f>
        <v>2</v>
      </c>
      <c r="P157" s="315"/>
      <c r="Q157" s="186">
        <f>SUM(Q146:Q153)</f>
        <v>0</v>
      </c>
      <c r="R157" s="315"/>
      <c r="S157" s="186">
        <f>SUM(S146:S153)</f>
        <v>2</v>
      </c>
      <c r="T157" s="315"/>
      <c r="U157" s="186">
        <f>SUM(U146:U153)</f>
        <v>2</v>
      </c>
      <c r="V157" s="315"/>
      <c r="W157" s="188">
        <f t="shared" ref="W157" si="1091">SUM(X155)</f>
        <v>0</v>
      </c>
      <c r="X157" s="315"/>
      <c r="Y157" s="188">
        <f t="shared" ref="Y157" si="1092">SUM(Z155)</f>
        <v>0</v>
      </c>
      <c r="Z157" s="315"/>
      <c r="AA157" s="188">
        <f t="shared" ref="AA157" si="1093">SUM(AB155)</f>
        <v>0</v>
      </c>
      <c r="AB157" s="315"/>
      <c r="AC157" s="188">
        <f t="shared" ref="AC157" si="1094">SUM(AD155)</f>
        <v>0</v>
      </c>
      <c r="AD157" s="315"/>
      <c r="AN157" s="46"/>
      <c r="AO157" s="46"/>
      <c r="AP157" s="46"/>
      <c r="AQ157" s="372"/>
      <c r="BB157"/>
    </row>
    <row r="158" spans="2:54" ht="20.25" customHeight="1" x14ac:dyDescent="0.25">
      <c r="B158" s="398" t="s">
        <v>68</v>
      </c>
      <c r="C158" s="399"/>
      <c r="D158" s="399"/>
      <c r="E158" s="399"/>
      <c r="F158" s="400"/>
      <c r="G158" s="139">
        <f>SUM(G156-G157)</f>
        <v>10</v>
      </c>
      <c r="H158" s="140"/>
      <c r="I158" s="139">
        <f>SUM(I156-I157)</f>
        <v>8</v>
      </c>
      <c r="J158" s="141"/>
      <c r="K158" s="139">
        <f>SUM(K156-K157)</f>
        <v>7</v>
      </c>
      <c r="L158" s="140"/>
      <c r="M158" s="139">
        <f>SUM(M156-M157)</f>
        <v>20</v>
      </c>
      <c r="N158" s="140"/>
      <c r="O158" s="139">
        <f>SUM(O156-O157)</f>
        <v>3</v>
      </c>
      <c r="P158" s="140"/>
      <c r="Q158" s="139">
        <f>SUM(Q156-Q157)</f>
        <v>3</v>
      </c>
      <c r="R158" s="140"/>
      <c r="S158" s="139">
        <f>SUM(S156-S157)</f>
        <v>6</v>
      </c>
      <c r="T158" s="63"/>
      <c r="U158" s="139">
        <f>SUM(U156-U157)</f>
        <v>8</v>
      </c>
      <c r="V158" s="63"/>
      <c r="W158" s="62">
        <f t="shared" ref="W158" si="1095">SUM(X145,-X155)</f>
        <v>0</v>
      </c>
      <c r="X158" s="63"/>
      <c r="Y158" s="62">
        <f t="shared" ref="Y158" si="1096">SUM(Z145,-Z155)</f>
        <v>0</v>
      </c>
      <c r="Z158" s="63"/>
      <c r="AA158" s="62">
        <f t="shared" ref="AA158" si="1097">SUM(AB145,-AB155)</f>
        <v>0</v>
      </c>
      <c r="AB158" s="63"/>
      <c r="AC158" s="62">
        <f t="shared" ref="AC158" si="1098">SUM(AD145,-AD155)</f>
        <v>0</v>
      </c>
      <c r="AD158" s="63"/>
      <c r="AE158" s="65"/>
      <c r="AF158" s="65"/>
      <c r="AG158" s="65"/>
      <c r="AH158" s="65"/>
      <c r="AI158" s="65"/>
      <c r="AJ158" s="65"/>
      <c r="AK158" s="65"/>
      <c r="AL158" s="65"/>
      <c r="AM158" s="65"/>
      <c r="AN158" s="65"/>
      <c r="AO158" s="65"/>
      <c r="AP158" s="65"/>
      <c r="AQ158" s="373"/>
      <c r="BB158"/>
    </row>
    <row r="159" spans="2:54" ht="20.25" customHeight="1" x14ac:dyDescent="0.25">
      <c r="B159" s="364" t="s">
        <v>257</v>
      </c>
      <c r="C159" s="365"/>
      <c r="D159" s="365"/>
      <c r="E159" s="365"/>
      <c r="F159" s="365"/>
      <c r="G159" s="261"/>
      <c r="H159" s="140">
        <f>SUM(H127)</f>
        <v>173</v>
      </c>
      <c r="I159" s="264" t="s">
        <v>80</v>
      </c>
      <c r="J159" s="263">
        <f>SUM(J127)</f>
        <v>168</v>
      </c>
      <c r="K159" s="260" t="s">
        <v>80</v>
      </c>
      <c r="L159" s="263">
        <f>SUM(L127)</f>
        <v>190</v>
      </c>
      <c r="M159" s="260" t="s">
        <v>80</v>
      </c>
      <c r="N159" s="263">
        <f>SUM(N127)</f>
        <v>87</v>
      </c>
      <c r="O159" s="260" t="s">
        <v>80</v>
      </c>
      <c r="P159" s="263">
        <f>SUM(P127)</f>
        <v>159</v>
      </c>
      <c r="Q159" s="260" t="s">
        <v>80</v>
      </c>
      <c r="R159" s="263">
        <f>SUM(R127)</f>
        <v>155</v>
      </c>
      <c r="S159" s="262" t="s">
        <v>80</v>
      </c>
      <c r="T159" s="263">
        <f>SUM(T127)</f>
        <v>148</v>
      </c>
      <c r="U159" s="262" t="s">
        <v>80</v>
      </c>
      <c r="V159" s="263">
        <f>SUM(V127)</f>
        <v>144</v>
      </c>
      <c r="W159" s="262" t="s">
        <v>129</v>
      </c>
      <c r="X159" s="263">
        <f>SUM(X127)</f>
        <v>0</v>
      </c>
      <c r="Y159" s="262" t="s">
        <v>128</v>
      </c>
      <c r="Z159" s="263">
        <f>SUM(Z127)</f>
        <v>0</v>
      </c>
      <c r="AA159" s="62"/>
      <c r="AB159" s="304"/>
      <c r="AC159" s="62"/>
      <c r="AD159" s="304"/>
      <c r="AN159" s="46"/>
      <c r="AO159" s="46"/>
      <c r="AP159" s="46"/>
      <c r="AQ159" s="289"/>
      <c r="BB159"/>
    </row>
    <row r="160" spans="2:54" ht="20.25" x14ac:dyDescent="0.3">
      <c r="B160" s="366" t="s">
        <v>254</v>
      </c>
      <c r="C160" s="367"/>
      <c r="D160" s="367"/>
      <c r="E160" s="367"/>
      <c r="F160" s="367"/>
      <c r="G160" s="368"/>
      <c r="H160" s="252">
        <v>0</v>
      </c>
      <c r="I160" s="265"/>
      <c r="J160" s="252">
        <v>0</v>
      </c>
      <c r="K160" s="257"/>
      <c r="L160" s="252">
        <v>0</v>
      </c>
      <c r="M160" s="257"/>
      <c r="N160" s="252">
        <v>0</v>
      </c>
      <c r="O160" s="257"/>
      <c r="P160" s="252">
        <v>0</v>
      </c>
      <c r="Q160" s="257"/>
      <c r="R160" s="252">
        <v>0</v>
      </c>
      <c r="S160" s="252" t="s">
        <v>80</v>
      </c>
      <c r="T160" s="252">
        <v>0</v>
      </c>
      <c r="U160" s="252" t="s">
        <v>80</v>
      </c>
      <c r="V160" s="252">
        <v>0</v>
      </c>
      <c r="W160" s="252" t="s">
        <v>80</v>
      </c>
      <c r="X160" s="252">
        <v>20</v>
      </c>
      <c r="Y160" s="252" t="s">
        <v>80</v>
      </c>
      <c r="Z160" s="252">
        <v>0</v>
      </c>
      <c r="AA160" s="305"/>
      <c r="AB160" s="305"/>
      <c r="AC160" s="305"/>
      <c r="AD160" s="305"/>
      <c r="AE160" s="253"/>
      <c r="AF160" s="253"/>
      <c r="AG160" s="253"/>
      <c r="AH160" s="253"/>
      <c r="AI160" s="253"/>
      <c r="AJ160" s="253"/>
      <c r="AK160" s="253"/>
      <c r="AL160" s="253"/>
      <c r="AM160" s="253"/>
      <c r="AN160" s="253"/>
      <c r="AO160" s="253"/>
      <c r="AP160" s="253"/>
      <c r="AQ160" s="290" t="s">
        <v>274</v>
      </c>
    </row>
    <row r="161" spans="2:43" ht="23.25" x14ac:dyDescent="0.35">
      <c r="B161" s="370" t="s">
        <v>255</v>
      </c>
      <c r="C161" s="371"/>
      <c r="D161" s="371"/>
      <c r="E161" s="371"/>
      <c r="F161" s="371"/>
      <c r="G161" s="369"/>
      <c r="H161" s="254">
        <f>SUM(H127-H160)</f>
        <v>173</v>
      </c>
      <c r="I161" s="266"/>
      <c r="J161" s="254">
        <f>SUM(J159,-J160)</f>
        <v>168</v>
      </c>
      <c r="K161" s="258"/>
      <c r="L161" s="254">
        <f>SUM(L159,-L160)</f>
        <v>190</v>
      </c>
      <c r="M161" s="258"/>
      <c r="N161" s="254">
        <f>SUM(N159,-N160)</f>
        <v>87</v>
      </c>
      <c r="O161" s="258"/>
      <c r="P161" s="254">
        <f>SUM(P159,-P160)</f>
        <v>159</v>
      </c>
      <c r="Q161" s="258"/>
      <c r="R161" s="254">
        <f>SUM(R159,-R160)</f>
        <v>155</v>
      </c>
      <c r="S161" s="255"/>
      <c r="T161" s="254">
        <f>SUM(T159,-T160)</f>
        <v>148</v>
      </c>
      <c r="U161" s="255"/>
      <c r="V161" s="254">
        <f>SUM(V159,-V160)</f>
        <v>144</v>
      </c>
      <c r="W161" s="255"/>
      <c r="X161" s="254">
        <f>SUM(X159,-X160)</f>
        <v>-20</v>
      </c>
      <c r="Y161" s="255"/>
      <c r="Z161" s="254">
        <f>SUM(Z159,-Z160)</f>
        <v>0</v>
      </c>
      <c r="AA161" s="305"/>
      <c r="AB161" s="305"/>
      <c r="AC161" s="305"/>
      <c r="AD161" s="305"/>
      <c r="AE161" s="256"/>
      <c r="AF161" s="256"/>
      <c r="AG161" s="256"/>
      <c r="AH161" s="256"/>
      <c r="AI161" s="256"/>
      <c r="AJ161" s="256"/>
      <c r="AK161" s="256"/>
      <c r="AL161" s="256"/>
      <c r="AM161" s="256"/>
      <c r="AN161" s="256"/>
      <c r="AO161" s="256"/>
      <c r="AP161" s="256"/>
      <c r="AQ161" s="291" t="s">
        <v>256</v>
      </c>
    </row>
    <row r="162" spans="2:43" x14ac:dyDescent="0.2">
      <c r="B162" s="292"/>
      <c r="R162" s="43"/>
      <c r="S162" s="43"/>
      <c r="T162" s="43"/>
      <c r="U162" s="4"/>
      <c r="V162" s="4"/>
      <c r="W162" s="4"/>
      <c r="X162" s="4"/>
      <c r="Y162" s="4"/>
      <c r="Z162" s="187" t="s">
        <v>273</v>
      </c>
      <c r="AA162" s="4"/>
      <c r="AB162" s="4"/>
      <c r="AC162" s="4"/>
      <c r="AD162" s="4"/>
      <c r="AN162" s="46"/>
      <c r="AO162" s="46"/>
      <c r="AP162" s="46"/>
      <c r="AQ162" s="293"/>
    </row>
    <row r="163" spans="2:43" ht="27" thickBot="1" x14ac:dyDescent="0.45">
      <c r="B163" s="316" t="s">
        <v>275</v>
      </c>
      <c r="C163" s="317"/>
      <c r="D163" s="317"/>
      <c r="E163" s="317"/>
      <c r="F163" s="317"/>
      <c r="G163" s="294"/>
      <c r="H163" s="294" t="s">
        <v>125</v>
      </c>
      <c r="I163" s="295"/>
      <c r="J163" s="296" t="s">
        <v>126</v>
      </c>
      <c r="K163" s="296"/>
      <c r="L163" s="296" t="s">
        <v>124</v>
      </c>
      <c r="M163" s="296"/>
      <c r="N163" s="296" t="s">
        <v>131</v>
      </c>
      <c r="O163" s="296"/>
      <c r="P163" s="296" t="s">
        <v>127</v>
      </c>
      <c r="Q163" s="296"/>
      <c r="R163" s="296" t="s">
        <v>128</v>
      </c>
      <c r="S163" s="296"/>
      <c r="T163" s="296" t="s">
        <v>129</v>
      </c>
      <c r="U163" s="296"/>
      <c r="V163" s="296" t="s">
        <v>130</v>
      </c>
      <c r="W163" s="296"/>
      <c r="X163" s="296" t="s">
        <v>130</v>
      </c>
      <c r="Y163" s="296"/>
      <c r="Z163" s="296" t="s">
        <v>128</v>
      </c>
      <c r="AA163" s="297"/>
      <c r="AB163" s="297"/>
      <c r="AC163" s="297"/>
      <c r="AD163" s="297"/>
      <c r="AE163" s="298"/>
      <c r="AF163" s="298"/>
      <c r="AG163" s="298"/>
      <c r="AH163" s="298"/>
      <c r="AI163" s="298"/>
      <c r="AJ163" s="298"/>
      <c r="AK163" s="298"/>
      <c r="AL163" s="298"/>
      <c r="AM163" s="298"/>
      <c r="AN163" s="298"/>
      <c r="AO163" s="298"/>
      <c r="AP163" s="298"/>
      <c r="AQ163" s="299"/>
    </row>
    <row r="164" spans="2:43" x14ac:dyDescent="0.2">
      <c r="R164" s="43"/>
      <c r="S164" s="43"/>
      <c r="T164" s="43"/>
      <c r="U164" s="4"/>
      <c r="V164" s="4"/>
      <c r="W164" s="4"/>
      <c r="X164" s="4"/>
      <c r="Y164" s="4"/>
      <c r="Z164" s="4"/>
      <c r="AA164" s="4"/>
      <c r="AB164" s="4"/>
      <c r="AC164" s="4"/>
      <c r="AD164" s="4"/>
      <c r="AN164" s="46"/>
      <c r="AO164" s="46"/>
      <c r="AP164" s="46"/>
    </row>
    <row r="165" spans="2:43" x14ac:dyDescent="0.2">
      <c r="B165" s="318"/>
      <c r="C165" s="318"/>
      <c r="D165" s="318"/>
      <c r="E165" s="318"/>
      <c r="F165" s="318"/>
      <c r="I165" s="449"/>
      <c r="J165" s="449"/>
      <c r="K165" s="449"/>
      <c r="L165" s="449"/>
      <c r="M165" s="449"/>
      <c r="N165" s="449"/>
      <c r="O165" s="449"/>
      <c r="P165" s="449"/>
      <c r="Q165" s="449"/>
      <c r="R165" s="449"/>
      <c r="S165" s="449"/>
      <c r="T165" s="449"/>
      <c r="U165" s="449"/>
      <c r="V165" s="449"/>
      <c r="W165" s="449"/>
      <c r="X165" s="449"/>
      <c r="Y165" s="449"/>
      <c r="Z165" s="449"/>
      <c r="AA165" s="449"/>
      <c r="AB165" s="449"/>
      <c r="AC165" s="449"/>
      <c r="AD165" s="449"/>
      <c r="AE165" s="449"/>
      <c r="AF165" s="449"/>
      <c r="AG165" s="449"/>
      <c r="AH165" s="449"/>
      <c r="AI165" s="449"/>
      <c r="AJ165" s="449"/>
      <c r="AK165" s="449"/>
      <c r="AL165" s="449"/>
      <c r="AM165" s="449"/>
      <c r="AN165" s="449"/>
      <c r="AO165" s="449"/>
      <c r="AP165" s="449"/>
      <c r="AQ165" s="449"/>
    </row>
    <row r="166" spans="2:43" x14ac:dyDescent="0.2">
      <c r="R166" s="43"/>
      <c r="S166" s="43"/>
      <c r="T166" s="43"/>
      <c r="U166" s="4"/>
      <c r="V166" s="4"/>
      <c r="W166" s="4"/>
      <c r="X166" s="4"/>
      <c r="Y166" s="4"/>
      <c r="Z166" s="4"/>
      <c r="AA166" s="4"/>
      <c r="AB166" s="4"/>
      <c r="AC166" s="4"/>
      <c r="AD166" s="4"/>
      <c r="AN166" s="46"/>
      <c r="AO166" s="46"/>
      <c r="AP166" s="46"/>
    </row>
    <row r="167" spans="2:43" x14ac:dyDescent="0.2">
      <c r="B167" s="448"/>
      <c r="C167" s="448"/>
      <c r="D167" s="448"/>
      <c r="E167" s="448"/>
      <c r="F167" s="448"/>
      <c r="I167" s="449"/>
      <c r="J167" s="449"/>
      <c r="K167" s="449"/>
      <c r="L167" s="449"/>
      <c r="M167" s="449"/>
      <c r="N167" s="449"/>
      <c r="O167" s="449"/>
      <c r="P167" s="449"/>
      <c r="Q167" s="449"/>
      <c r="R167" s="449"/>
      <c r="S167" s="449"/>
      <c r="T167" s="449"/>
      <c r="U167" s="449"/>
      <c r="V167" s="449"/>
      <c r="W167" s="449"/>
      <c r="X167" s="449"/>
      <c r="Y167" s="449"/>
      <c r="Z167" s="449"/>
      <c r="AA167" s="449"/>
      <c r="AB167" s="449"/>
      <c r="AC167" s="449"/>
      <c r="AD167" s="449"/>
      <c r="AE167" s="449"/>
      <c r="AF167" s="449"/>
      <c r="AG167" s="449"/>
      <c r="AH167" s="449"/>
      <c r="AI167" s="449"/>
      <c r="AJ167" s="449"/>
      <c r="AK167" s="449"/>
      <c r="AL167" s="449"/>
      <c r="AM167" s="449"/>
      <c r="AN167" s="449"/>
      <c r="AO167" s="449"/>
      <c r="AP167" s="449"/>
      <c r="AQ167" s="449"/>
    </row>
    <row r="168" spans="2:43" x14ac:dyDescent="0.2">
      <c r="R168" s="43"/>
      <c r="S168" s="43"/>
      <c r="T168" s="43"/>
      <c r="U168" s="4"/>
      <c r="V168" s="4"/>
      <c r="W168" s="4"/>
      <c r="X168" s="4"/>
      <c r="Y168" s="4"/>
      <c r="Z168" s="4"/>
      <c r="AA168" s="4"/>
      <c r="AB168" s="4"/>
      <c r="AC168" s="4"/>
      <c r="AD168" s="4"/>
      <c r="AN168" s="46"/>
      <c r="AO168" s="46"/>
      <c r="AP168" s="46"/>
    </row>
    <row r="169" spans="2:43" x14ac:dyDescent="0.2">
      <c r="B169" s="448"/>
      <c r="C169" s="448"/>
      <c r="D169" s="448"/>
      <c r="E169" s="448"/>
      <c r="F169" s="448"/>
      <c r="I169" s="449"/>
      <c r="J169" s="449"/>
      <c r="K169" s="449"/>
      <c r="L169" s="449"/>
      <c r="M169" s="449"/>
      <c r="N169" s="449"/>
      <c r="O169" s="449"/>
      <c r="P169" s="449"/>
      <c r="Q169" s="449"/>
      <c r="R169" s="449"/>
      <c r="S169" s="449"/>
      <c r="T169" s="449"/>
      <c r="U169" s="449"/>
      <c r="V169" s="449"/>
      <c r="W169" s="449"/>
      <c r="X169" s="449"/>
      <c r="Y169" s="449"/>
      <c r="Z169" s="449"/>
      <c r="AA169" s="449"/>
      <c r="AB169" s="449"/>
      <c r="AC169" s="449"/>
      <c r="AD169" s="449"/>
      <c r="AE169" s="449"/>
      <c r="AF169" s="449"/>
      <c r="AG169" s="449"/>
      <c r="AH169" s="449"/>
      <c r="AI169" s="449"/>
      <c r="AJ169" s="449"/>
      <c r="AK169" s="449"/>
      <c r="AL169" s="449"/>
      <c r="AM169" s="449"/>
      <c r="AN169" s="449"/>
      <c r="AO169" s="449"/>
      <c r="AP169" s="449"/>
      <c r="AQ169" s="449"/>
    </row>
    <row r="170" spans="2:43" x14ac:dyDescent="0.2">
      <c r="I170" s="450"/>
      <c r="J170" s="450"/>
      <c r="K170" s="450"/>
      <c r="L170" s="450"/>
      <c r="M170" s="450"/>
      <c r="N170" s="450"/>
      <c r="O170" s="450"/>
      <c r="P170" s="450"/>
      <c r="Q170" s="450"/>
      <c r="R170" s="450"/>
      <c r="S170" s="450"/>
      <c r="T170" s="450"/>
      <c r="U170" s="450"/>
      <c r="V170" s="450"/>
      <c r="W170" s="450"/>
      <c r="X170" s="450"/>
      <c r="Y170" s="450"/>
      <c r="Z170" s="450"/>
      <c r="AA170" s="450"/>
      <c r="AB170" s="450"/>
      <c r="AC170" s="450"/>
      <c r="AD170" s="450"/>
      <c r="AE170" s="450"/>
      <c r="AF170" s="450"/>
      <c r="AG170" s="450"/>
      <c r="AH170" s="450"/>
      <c r="AI170" s="450"/>
      <c r="AJ170" s="450"/>
      <c r="AK170" s="450"/>
      <c r="AL170" s="450"/>
      <c r="AM170" s="450"/>
      <c r="AN170" s="450"/>
      <c r="AO170" s="450"/>
      <c r="AP170" s="450"/>
      <c r="AQ170" s="450"/>
    </row>
    <row r="171" spans="2:43" x14ac:dyDescent="0.2">
      <c r="R171" s="43"/>
      <c r="S171" s="43"/>
      <c r="T171" s="43"/>
      <c r="U171" s="4"/>
      <c r="V171" s="4"/>
      <c r="W171" s="4"/>
      <c r="X171" s="4"/>
      <c r="Y171" s="4"/>
      <c r="Z171" s="4"/>
      <c r="AA171" s="4"/>
      <c r="AB171" s="4"/>
      <c r="AC171" s="4"/>
      <c r="AD171" s="4"/>
      <c r="AN171" s="46"/>
      <c r="AO171" s="46"/>
      <c r="AP171" s="46"/>
    </row>
    <row r="172" spans="2:43" x14ac:dyDescent="0.2">
      <c r="R172" s="43"/>
      <c r="S172" s="43"/>
      <c r="T172" s="43"/>
      <c r="U172" s="4"/>
      <c r="V172" s="4"/>
      <c r="W172" s="4"/>
      <c r="X172" s="4"/>
      <c r="Y172" s="4"/>
      <c r="Z172" s="4"/>
      <c r="AA172" s="4"/>
      <c r="AB172" s="4"/>
      <c r="AC172" s="4"/>
      <c r="AD172" s="4"/>
      <c r="AN172" s="46"/>
      <c r="AO172" s="46"/>
      <c r="AP172" s="46"/>
    </row>
    <row r="173" spans="2:43" x14ac:dyDescent="0.2">
      <c r="R173" s="43"/>
      <c r="S173" s="43"/>
      <c r="T173" s="43"/>
      <c r="U173" s="4"/>
      <c r="V173" s="4"/>
      <c r="W173" s="4"/>
      <c r="X173" s="4"/>
      <c r="Y173" s="4"/>
      <c r="Z173" s="4"/>
      <c r="AA173" s="4"/>
      <c r="AB173" s="4"/>
      <c r="AC173" s="4"/>
      <c r="AD173" s="4"/>
      <c r="AN173" s="46"/>
      <c r="AO173" s="46"/>
      <c r="AP173" s="46"/>
    </row>
    <row r="174" spans="2:43" x14ac:dyDescent="0.2">
      <c r="R174" s="43"/>
      <c r="S174" s="43"/>
      <c r="T174" s="43"/>
      <c r="U174" s="4"/>
      <c r="V174" s="4"/>
      <c r="W174" s="4"/>
      <c r="X174" s="4"/>
      <c r="Y174" s="4"/>
      <c r="Z174" s="4"/>
      <c r="AA174" s="4"/>
      <c r="AB174" s="4"/>
      <c r="AC174" s="4"/>
      <c r="AD174" s="4"/>
      <c r="AN174" s="46"/>
      <c r="AO174" s="46"/>
      <c r="AP174" s="46"/>
    </row>
    <row r="175" spans="2:43" x14ac:dyDescent="0.2">
      <c r="R175" s="43"/>
      <c r="S175" s="43"/>
      <c r="T175" s="43"/>
      <c r="U175" s="4"/>
      <c r="V175" s="4"/>
      <c r="W175" s="4"/>
      <c r="X175" s="4"/>
      <c r="Y175" s="4"/>
      <c r="Z175" s="4"/>
      <c r="AA175" s="4"/>
      <c r="AB175" s="4"/>
      <c r="AC175" s="4"/>
      <c r="AD175" s="4"/>
      <c r="AN175" s="46"/>
      <c r="AO175" s="46"/>
      <c r="AP175" s="46"/>
    </row>
    <row r="176" spans="2:43" x14ac:dyDescent="0.2">
      <c r="R176" s="43"/>
      <c r="S176" s="43"/>
      <c r="T176" s="43"/>
      <c r="U176" s="4"/>
      <c r="V176" s="4"/>
      <c r="W176" s="4"/>
      <c r="X176" s="4"/>
      <c r="Y176" s="4"/>
      <c r="Z176" s="4"/>
      <c r="AA176" s="4"/>
      <c r="AB176" s="4"/>
      <c r="AC176" s="4"/>
      <c r="AD176" s="4"/>
      <c r="AN176" s="46"/>
      <c r="AO176" s="46"/>
      <c r="AP176" s="46"/>
    </row>
    <row r="177" spans="18:42" x14ac:dyDescent="0.2">
      <c r="R177" s="43"/>
      <c r="S177" s="43"/>
      <c r="T177" s="43"/>
      <c r="U177" s="4"/>
      <c r="V177" s="4"/>
      <c r="W177" s="4"/>
      <c r="X177" s="4"/>
      <c r="Y177" s="4"/>
      <c r="Z177" s="4"/>
      <c r="AA177" s="4"/>
      <c r="AB177" s="4"/>
      <c r="AC177" s="4"/>
      <c r="AD177" s="4"/>
      <c r="AN177" s="46"/>
      <c r="AO177" s="46"/>
      <c r="AP177" s="46"/>
    </row>
    <row r="178" spans="18:42" x14ac:dyDescent="0.2">
      <c r="R178" s="43"/>
      <c r="S178" s="43"/>
      <c r="T178" s="43"/>
      <c r="U178" s="4"/>
      <c r="V178" s="4"/>
      <c r="W178" s="4"/>
      <c r="X178" s="4"/>
      <c r="Y178" s="4"/>
      <c r="Z178" s="4"/>
      <c r="AA178" s="4"/>
      <c r="AB178" s="4"/>
      <c r="AC178" s="4"/>
      <c r="AD178" s="4"/>
      <c r="AN178" s="46"/>
      <c r="AO178" s="46"/>
      <c r="AP178" s="46"/>
    </row>
  </sheetData>
  <sheetProtection algorithmName="SHA-512" hashValue="wRqsdgaVNMNUDlT2dJvekOX/PGcTviERhZUoufewqz8KyJq0skG5jw/mgBYd7wHp6Vl+thxjm/qb80i8cZgsmg==" saltValue="x0nnRJjHUxApwF47k91jNQ==" spinCount="100000" sheet="1" objects="1" scenarios="1"/>
  <mergeCells count="1134">
    <mergeCell ref="Q128:R128"/>
    <mergeCell ref="S128:T128"/>
    <mergeCell ref="U128:V128"/>
    <mergeCell ref="B128:F128"/>
    <mergeCell ref="B167:F167"/>
    <mergeCell ref="B169:F169"/>
    <mergeCell ref="I165:AQ165"/>
    <mergeCell ref="I167:AQ167"/>
    <mergeCell ref="I169:AQ169"/>
    <mergeCell ref="I170:AQ170"/>
    <mergeCell ref="AR3:BC4"/>
    <mergeCell ref="AR5:BC5"/>
    <mergeCell ref="AR7:BC7"/>
    <mergeCell ref="AR8:BC8"/>
    <mergeCell ref="AR10:BC10"/>
    <mergeCell ref="AR11:BC11"/>
    <mergeCell ref="AR13:BC13"/>
    <mergeCell ref="C96:D97"/>
    <mergeCell ref="G96:H96"/>
    <mergeCell ref="I96:J96"/>
    <mergeCell ref="K96:L96"/>
    <mergeCell ref="C102:D103"/>
    <mergeCell ref="C105:D106"/>
    <mergeCell ref="C126:D127"/>
    <mergeCell ref="G126:H126"/>
    <mergeCell ref="I126:J126"/>
    <mergeCell ref="K126:L126"/>
    <mergeCell ref="G119:H119"/>
    <mergeCell ref="I119:J119"/>
    <mergeCell ref="C114:D115"/>
    <mergeCell ref="G114:H114"/>
    <mergeCell ref="I114:J114"/>
    <mergeCell ref="G128:H128"/>
    <mergeCell ref="I128:J128"/>
    <mergeCell ref="K128:L128"/>
    <mergeCell ref="I98:J98"/>
    <mergeCell ref="M126:N126"/>
    <mergeCell ref="O126:P126"/>
    <mergeCell ref="I104:J104"/>
    <mergeCell ref="K104:L104"/>
    <mergeCell ref="M104:N104"/>
    <mergeCell ref="C123:D124"/>
    <mergeCell ref="G123:H123"/>
    <mergeCell ref="G122:H122"/>
    <mergeCell ref="G125:H125"/>
    <mergeCell ref="G98:H98"/>
    <mergeCell ref="M128:N128"/>
    <mergeCell ref="O128:P128"/>
    <mergeCell ref="I101:J101"/>
    <mergeCell ref="K101:L101"/>
    <mergeCell ref="M101:N101"/>
    <mergeCell ref="O101:P101"/>
    <mergeCell ref="M120:N120"/>
    <mergeCell ref="O120:P120"/>
    <mergeCell ref="S120:T120"/>
    <mergeCell ref="U120:V120"/>
    <mergeCell ref="W120:X120"/>
    <mergeCell ref="Q120:R120"/>
    <mergeCell ref="U117:V117"/>
    <mergeCell ref="W117:X117"/>
    <mergeCell ref="I108:J108"/>
    <mergeCell ref="K108:L108"/>
    <mergeCell ref="M108:N108"/>
    <mergeCell ref="W108:X108"/>
    <mergeCell ref="Q108:R108"/>
    <mergeCell ref="K125:L125"/>
    <mergeCell ref="K114:L114"/>
    <mergeCell ref="G113:H113"/>
    <mergeCell ref="C99:D100"/>
    <mergeCell ref="G99:H99"/>
    <mergeCell ref="I99:J99"/>
    <mergeCell ref="K99:L99"/>
    <mergeCell ref="C108:D109"/>
    <mergeCell ref="G108:H108"/>
    <mergeCell ref="G104:H104"/>
    <mergeCell ref="U101:V101"/>
    <mergeCell ref="W101:X101"/>
    <mergeCell ref="Q101:R101"/>
    <mergeCell ref="S101:T101"/>
    <mergeCell ref="Y123:Z123"/>
    <mergeCell ref="M125:N125"/>
    <mergeCell ref="O125:P125"/>
    <mergeCell ref="Q125:R125"/>
    <mergeCell ref="Y126:Z126"/>
    <mergeCell ref="U125:V125"/>
    <mergeCell ref="W125:X125"/>
    <mergeCell ref="Y125:Z125"/>
    <mergeCell ref="S125:T125"/>
    <mergeCell ref="Y122:Z122"/>
    <mergeCell ref="I123:J123"/>
    <mergeCell ref="K123:L123"/>
    <mergeCell ref="M123:N123"/>
    <mergeCell ref="O123:P123"/>
    <mergeCell ref="Q123:R123"/>
    <mergeCell ref="S123:T123"/>
    <mergeCell ref="O122:P122"/>
    <mergeCell ref="Q122:R122"/>
    <mergeCell ref="S122:T122"/>
    <mergeCell ref="U122:V122"/>
    <mergeCell ref="I122:J122"/>
    <mergeCell ref="K122:L122"/>
    <mergeCell ref="M122:N122"/>
    <mergeCell ref="W122:X122"/>
    <mergeCell ref="I125:J125"/>
    <mergeCell ref="S126:T126"/>
    <mergeCell ref="U126:V126"/>
    <mergeCell ref="W126:X126"/>
    <mergeCell ref="Q126:R126"/>
    <mergeCell ref="U123:V123"/>
    <mergeCell ref="W123:X123"/>
    <mergeCell ref="Y120:Z120"/>
    <mergeCell ref="U119:V119"/>
    <mergeCell ref="W119:X119"/>
    <mergeCell ref="Y119:Z119"/>
    <mergeCell ref="S119:T119"/>
    <mergeCell ref="Y116:Z116"/>
    <mergeCell ref="C117:D118"/>
    <mergeCell ref="G117:H117"/>
    <mergeCell ref="I117:J117"/>
    <mergeCell ref="K117:L117"/>
    <mergeCell ref="M117:N117"/>
    <mergeCell ref="O117:P117"/>
    <mergeCell ref="Q117:R117"/>
    <mergeCell ref="S117:T117"/>
    <mergeCell ref="O116:P116"/>
    <mergeCell ref="Q116:R116"/>
    <mergeCell ref="S116:T116"/>
    <mergeCell ref="U116:V116"/>
    <mergeCell ref="G116:H116"/>
    <mergeCell ref="I116:J116"/>
    <mergeCell ref="K116:L116"/>
    <mergeCell ref="M116:N116"/>
    <mergeCell ref="W116:X116"/>
    <mergeCell ref="K119:L119"/>
    <mergeCell ref="C120:D121"/>
    <mergeCell ref="G120:H120"/>
    <mergeCell ref="I120:J120"/>
    <mergeCell ref="K120:L120"/>
    <mergeCell ref="Y117:Z117"/>
    <mergeCell ref="M119:N119"/>
    <mergeCell ref="O119:P119"/>
    <mergeCell ref="Q119:R119"/>
    <mergeCell ref="Y110:Z110"/>
    <mergeCell ref="C111:D112"/>
    <mergeCell ref="G111:H111"/>
    <mergeCell ref="I111:J111"/>
    <mergeCell ref="K111:L111"/>
    <mergeCell ref="M111:N111"/>
    <mergeCell ref="O111:P111"/>
    <mergeCell ref="G105:H105"/>
    <mergeCell ref="I105:J105"/>
    <mergeCell ref="K105:L105"/>
    <mergeCell ref="M113:N113"/>
    <mergeCell ref="O113:P113"/>
    <mergeCell ref="Q113:R113"/>
    <mergeCell ref="K110:L110"/>
    <mergeCell ref="M110:N110"/>
    <mergeCell ref="W110:X110"/>
    <mergeCell ref="U111:V111"/>
    <mergeCell ref="W111:X111"/>
    <mergeCell ref="Y111:Z111"/>
    <mergeCell ref="G107:H107"/>
    <mergeCell ref="I107:J107"/>
    <mergeCell ref="K107:L107"/>
    <mergeCell ref="M107:N107"/>
    <mergeCell ref="Y114:Z114"/>
    <mergeCell ref="U113:V113"/>
    <mergeCell ref="W113:X113"/>
    <mergeCell ref="Y113:Z113"/>
    <mergeCell ref="S113:T113"/>
    <mergeCell ref="M114:N114"/>
    <mergeCell ref="O114:P114"/>
    <mergeCell ref="S114:T114"/>
    <mergeCell ref="U114:V114"/>
    <mergeCell ref="W114:X114"/>
    <mergeCell ref="Q114:R114"/>
    <mergeCell ref="M105:N105"/>
    <mergeCell ref="I113:J113"/>
    <mergeCell ref="K113:L113"/>
    <mergeCell ref="Y101:Z101"/>
    <mergeCell ref="G102:H102"/>
    <mergeCell ref="I102:J102"/>
    <mergeCell ref="K102:L102"/>
    <mergeCell ref="M102:N102"/>
    <mergeCell ref="O102:P102"/>
    <mergeCell ref="Q102:R102"/>
    <mergeCell ref="S102:T102"/>
    <mergeCell ref="U102:V102"/>
    <mergeCell ref="G101:H101"/>
    <mergeCell ref="Q111:R111"/>
    <mergeCell ref="S111:T111"/>
    <mergeCell ref="O110:P110"/>
    <mergeCell ref="Q110:R110"/>
    <mergeCell ref="S110:T110"/>
    <mergeCell ref="U110:V110"/>
    <mergeCell ref="G110:H110"/>
    <mergeCell ref="I110:J110"/>
    <mergeCell ref="Y102:Z102"/>
    <mergeCell ref="Q104:R104"/>
    <mergeCell ref="S104:T104"/>
    <mergeCell ref="U104:V104"/>
    <mergeCell ref="W104:X104"/>
    <mergeCell ref="Y104:Z104"/>
    <mergeCell ref="Y108:Z108"/>
    <mergeCell ref="U107:V107"/>
    <mergeCell ref="W107:X107"/>
    <mergeCell ref="Y107:Z107"/>
    <mergeCell ref="S107:T107"/>
    <mergeCell ref="O105:P105"/>
    <mergeCell ref="Q105:R105"/>
    <mergeCell ref="S105:T105"/>
    <mergeCell ref="O104:P104"/>
    <mergeCell ref="U105:V105"/>
    <mergeCell ref="W105:X105"/>
    <mergeCell ref="Y105:Z105"/>
    <mergeCell ref="O107:P107"/>
    <mergeCell ref="Q107:R107"/>
    <mergeCell ref="O108:P108"/>
    <mergeCell ref="S108:T108"/>
    <mergeCell ref="U108:V108"/>
    <mergeCell ref="W102:X102"/>
    <mergeCell ref="O95:P95"/>
    <mergeCell ref="Q95:R95"/>
    <mergeCell ref="S95:T95"/>
    <mergeCell ref="Y96:Z96"/>
    <mergeCell ref="U95:V95"/>
    <mergeCell ref="W95:X95"/>
    <mergeCell ref="Y95:Z95"/>
    <mergeCell ref="M96:N96"/>
    <mergeCell ref="O96:P96"/>
    <mergeCell ref="S96:T96"/>
    <mergeCell ref="U96:V96"/>
    <mergeCell ref="W96:X96"/>
    <mergeCell ref="Q96:R96"/>
    <mergeCell ref="S98:T98"/>
    <mergeCell ref="M99:N99"/>
    <mergeCell ref="O99:P99"/>
    <mergeCell ref="Q99:R99"/>
    <mergeCell ref="S99:T99"/>
    <mergeCell ref="U99:V99"/>
    <mergeCell ref="W99:X99"/>
    <mergeCell ref="Y99:Z99"/>
    <mergeCell ref="M98:N98"/>
    <mergeCell ref="O98:P98"/>
    <mergeCell ref="Q98:R98"/>
    <mergeCell ref="U98:V98"/>
    <mergeCell ref="W98:X98"/>
    <mergeCell ref="Y98:Z98"/>
    <mergeCell ref="Y90:Z90"/>
    <mergeCell ref="U89:V89"/>
    <mergeCell ref="W89:X89"/>
    <mergeCell ref="Y89:Z89"/>
    <mergeCell ref="S89:T89"/>
    <mergeCell ref="U93:V93"/>
    <mergeCell ref="W93:X93"/>
    <mergeCell ref="Y93:Z93"/>
    <mergeCell ref="O92:P92"/>
    <mergeCell ref="Q92:R92"/>
    <mergeCell ref="S92:T92"/>
    <mergeCell ref="U92:V92"/>
    <mergeCell ref="Y92:Z92"/>
    <mergeCell ref="G92:H92"/>
    <mergeCell ref="I92:J92"/>
    <mergeCell ref="K92:L92"/>
    <mergeCell ref="M92:N92"/>
    <mergeCell ref="W92:X92"/>
    <mergeCell ref="C93:D94"/>
    <mergeCell ref="G93:H93"/>
    <mergeCell ref="I93:J93"/>
    <mergeCell ref="K93:L93"/>
    <mergeCell ref="M93:N93"/>
    <mergeCell ref="O93:P93"/>
    <mergeCell ref="Q93:R93"/>
    <mergeCell ref="S93:T93"/>
    <mergeCell ref="C84:D85"/>
    <mergeCell ref="G84:H84"/>
    <mergeCell ref="I84:J84"/>
    <mergeCell ref="K84:L84"/>
    <mergeCell ref="M84:N84"/>
    <mergeCell ref="O84:P84"/>
    <mergeCell ref="S84:T84"/>
    <mergeCell ref="U84:V84"/>
    <mergeCell ref="W84:X84"/>
    <mergeCell ref="Q84:R84"/>
    <mergeCell ref="K86:L86"/>
    <mergeCell ref="M86:N86"/>
    <mergeCell ref="O90:P90"/>
    <mergeCell ref="S90:T90"/>
    <mergeCell ref="U90:V90"/>
    <mergeCell ref="W90:X90"/>
    <mergeCell ref="Q90:R90"/>
    <mergeCell ref="Y84:Z84"/>
    <mergeCell ref="Y87:Z87"/>
    <mergeCell ref="G89:H89"/>
    <mergeCell ref="I89:J89"/>
    <mergeCell ref="K89:L89"/>
    <mergeCell ref="M89:N89"/>
    <mergeCell ref="O89:P89"/>
    <mergeCell ref="Q89:R89"/>
    <mergeCell ref="C90:D91"/>
    <mergeCell ref="G90:H90"/>
    <mergeCell ref="I90:J90"/>
    <mergeCell ref="K90:L90"/>
    <mergeCell ref="M90:N90"/>
    <mergeCell ref="U83:V83"/>
    <mergeCell ref="W83:X83"/>
    <mergeCell ref="Y83:Z83"/>
    <mergeCell ref="S83:T83"/>
    <mergeCell ref="Y86:Z86"/>
    <mergeCell ref="C87:D88"/>
    <mergeCell ref="G87:H87"/>
    <mergeCell ref="I87:J87"/>
    <mergeCell ref="K87:L87"/>
    <mergeCell ref="M87:N87"/>
    <mergeCell ref="O87:P87"/>
    <mergeCell ref="Q87:R87"/>
    <mergeCell ref="S87:T87"/>
    <mergeCell ref="O86:P86"/>
    <mergeCell ref="Q86:R86"/>
    <mergeCell ref="S86:T86"/>
    <mergeCell ref="U86:V86"/>
    <mergeCell ref="G86:H86"/>
    <mergeCell ref="I86:J86"/>
    <mergeCell ref="Y80:Z80"/>
    <mergeCell ref="C81:D82"/>
    <mergeCell ref="G81:H81"/>
    <mergeCell ref="I81:J81"/>
    <mergeCell ref="K81:L81"/>
    <mergeCell ref="M81:N81"/>
    <mergeCell ref="O81:P81"/>
    <mergeCell ref="Q81:R81"/>
    <mergeCell ref="S81:T81"/>
    <mergeCell ref="O80:P80"/>
    <mergeCell ref="Q80:R80"/>
    <mergeCell ref="S80:T80"/>
    <mergeCell ref="U80:V80"/>
    <mergeCell ref="G80:H80"/>
    <mergeCell ref="I80:J80"/>
    <mergeCell ref="K80:L80"/>
    <mergeCell ref="M80:N80"/>
    <mergeCell ref="W80:X80"/>
    <mergeCell ref="U81:V81"/>
    <mergeCell ref="W81:X81"/>
    <mergeCell ref="Y81:Z81"/>
    <mergeCell ref="Y75:Z75"/>
    <mergeCell ref="G77:H77"/>
    <mergeCell ref="I77:J77"/>
    <mergeCell ref="K77:L77"/>
    <mergeCell ref="M77:N77"/>
    <mergeCell ref="O77:P77"/>
    <mergeCell ref="Q77:R77"/>
    <mergeCell ref="C78:D79"/>
    <mergeCell ref="G78:H78"/>
    <mergeCell ref="I78:J78"/>
    <mergeCell ref="K78:L78"/>
    <mergeCell ref="M78:N78"/>
    <mergeCell ref="O78:P78"/>
    <mergeCell ref="S78:T78"/>
    <mergeCell ref="U78:V78"/>
    <mergeCell ref="W78:X78"/>
    <mergeCell ref="Q78:R78"/>
    <mergeCell ref="Y78:Z78"/>
    <mergeCell ref="U77:V77"/>
    <mergeCell ref="W77:X77"/>
    <mergeCell ref="Y77:Z77"/>
    <mergeCell ref="S77:T77"/>
    <mergeCell ref="C72:D73"/>
    <mergeCell ref="G72:H72"/>
    <mergeCell ref="I72:J72"/>
    <mergeCell ref="K72:L72"/>
    <mergeCell ref="M72:N72"/>
    <mergeCell ref="O72:P72"/>
    <mergeCell ref="S72:T72"/>
    <mergeCell ref="U72:V72"/>
    <mergeCell ref="W72:X72"/>
    <mergeCell ref="Q72:R72"/>
    <mergeCell ref="Y72:Z72"/>
    <mergeCell ref="U71:V71"/>
    <mergeCell ref="W71:X71"/>
    <mergeCell ref="Y71:Z71"/>
    <mergeCell ref="S71:T71"/>
    <mergeCell ref="Y74:Z74"/>
    <mergeCell ref="C75:D76"/>
    <mergeCell ref="G75:H75"/>
    <mergeCell ref="I75:J75"/>
    <mergeCell ref="K75:L75"/>
    <mergeCell ref="M75:N75"/>
    <mergeCell ref="O75:P75"/>
    <mergeCell ref="Q75:R75"/>
    <mergeCell ref="S75:T75"/>
    <mergeCell ref="O74:P74"/>
    <mergeCell ref="Q74:R74"/>
    <mergeCell ref="S74:T74"/>
    <mergeCell ref="U74:V74"/>
    <mergeCell ref="G74:H74"/>
    <mergeCell ref="I74:J74"/>
    <mergeCell ref="K74:L74"/>
    <mergeCell ref="M74:N74"/>
    <mergeCell ref="C66:D67"/>
    <mergeCell ref="G66:H66"/>
    <mergeCell ref="I66:J66"/>
    <mergeCell ref="K66:L66"/>
    <mergeCell ref="M66:N66"/>
    <mergeCell ref="O66:P66"/>
    <mergeCell ref="S66:T66"/>
    <mergeCell ref="U66:V66"/>
    <mergeCell ref="W66:X66"/>
    <mergeCell ref="Q66:R66"/>
    <mergeCell ref="Y66:Z66"/>
    <mergeCell ref="U65:V65"/>
    <mergeCell ref="W65:X65"/>
    <mergeCell ref="Y65:Z65"/>
    <mergeCell ref="S65:T65"/>
    <mergeCell ref="Y68:Z68"/>
    <mergeCell ref="C69:D70"/>
    <mergeCell ref="G69:H69"/>
    <mergeCell ref="I69:J69"/>
    <mergeCell ref="K69:L69"/>
    <mergeCell ref="M69:N69"/>
    <mergeCell ref="O69:P69"/>
    <mergeCell ref="Q69:R69"/>
    <mergeCell ref="S69:T69"/>
    <mergeCell ref="O68:P68"/>
    <mergeCell ref="Q68:R68"/>
    <mergeCell ref="S68:T68"/>
    <mergeCell ref="U68:V68"/>
    <mergeCell ref="G68:H68"/>
    <mergeCell ref="I68:J68"/>
    <mergeCell ref="K68:L68"/>
    <mergeCell ref="M68:N68"/>
    <mergeCell ref="C60:D61"/>
    <mergeCell ref="G60:H60"/>
    <mergeCell ref="I60:J60"/>
    <mergeCell ref="K60:L60"/>
    <mergeCell ref="M60:N60"/>
    <mergeCell ref="O60:P60"/>
    <mergeCell ref="S60:T60"/>
    <mergeCell ref="U60:V60"/>
    <mergeCell ref="W60:X60"/>
    <mergeCell ref="Q60:R60"/>
    <mergeCell ref="Y60:Z60"/>
    <mergeCell ref="U59:V59"/>
    <mergeCell ref="W59:X59"/>
    <mergeCell ref="Y59:Z59"/>
    <mergeCell ref="S59:T59"/>
    <mergeCell ref="Y62:Z62"/>
    <mergeCell ref="C63:D64"/>
    <mergeCell ref="G63:H63"/>
    <mergeCell ref="I63:J63"/>
    <mergeCell ref="K63:L63"/>
    <mergeCell ref="M63:N63"/>
    <mergeCell ref="O63:P63"/>
    <mergeCell ref="Q63:R63"/>
    <mergeCell ref="S63:T63"/>
    <mergeCell ref="O62:P62"/>
    <mergeCell ref="Q62:R62"/>
    <mergeCell ref="S62:T62"/>
    <mergeCell ref="U62:V62"/>
    <mergeCell ref="G62:H62"/>
    <mergeCell ref="I62:J62"/>
    <mergeCell ref="K62:L62"/>
    <mergeCell ref="M62:N62"/>
    <mergeCell ref="C54:D55"/>
    <mergeCell ref="G54:H54"/>
    <mergeCell ref="I54:J54"/>
    <mergeCell ref="K54:L54"/>
    <mergeCell ref="M54:N54"/>
    <mergeCell ref="O54:P54"/>
    <mergeCell ref="S54:T54"/>
    <mergeCell ref="U54:V54"/>
    <mergeCell ref="W54:X54"/>
    <mergeCell ref="Q54:R54"/>
    <mergeCell ref="Y54:Z54"/>
    <mergeCell ref="U53:V53"/>
    <mergeCell ref="W53:X53"/>
    <mergeCell ref="Y53:Z53"/>
    <mergeCell ref="S53:T53"/>
    <mergeCell ref="Y56:Z56"/>
    <mergeCell ref="C57:D58"/>
    <mergeCell ref="G57:H57"/>
    <mergeCell ref="I57:J57"/>
    <mergeCell ref="K57:L57"/>
    <mergeCell ref="M57:N57"/>
    <mergeCell ref="O57:P57"/>
    <mergeCell ref="Q57:R57"/>
    <mergeCell ref="S57:T57"/>
    <mergeCell ref="O56:P56"/>
    <mergeCell ref="Q56:R56"/>
    <mergeCell ref="S56:T56"/>
    <mergeCell ref="U56:V56"/>
    <mergeCell ref="G56:H56"/>
    <mergeCell ref="I56:J56"/>
    <mergeCell ref="K56:L56"/>
    <mergeCell ref="M56:N56"/>
    <mergeCell ref="C48:D49"/>
    <mergeCell ref="G48:H48"/>
    <mergeCell ref="I48:J48"/>
    <mergeCell ref="K48:L48"/>
    <mergeCell ref="M48:N48"/>
    <mergeCell ref="O48:P48"/>
    <mergeCell ref="S48:T48"/>
    <mergeCell ref="U48:V48"/>
    <mergeCell ref="W48:X48"/>
    <mergeCell ref="Q48:R48"/>
    <mergeCell ref="Y50:Z50"/>
    <mergeCell ref="C51:D52"/>
    <mergeCell ref="G51:H51"/>
    <mergeCell ref="I51:J51"/>
    <mergeCell ref="K51:L51"/>
    <mergeCell ref="M51:N51"/>
    <mergeCell ref="O51:P51"/>
    <mergeCell ref="Q51:R51"/>
    <mergeCell ref="S51:T51"/>
    <mergeCell ref="O50:P50"/>
    <mergeCell ref="Q50:R50"/>
    <mergeCell ref="S50:T50"/>
    <mergeCell ref="U50:V50"/>
    <mergeCell ref="G50:H50"/>
    <mergeCell ref="I50:J50"/>
    <mergeCell ref="K50:L50"/>
    <mergeCell ref="M50:N50"/>
    <mergeCell ref="W50:X50"/>
    <mergeCell ref="U51:V51"/>
    <mergeCell ref="W51:X51"/>
    <mergeCell ref="Y51:Z51"/>
    <mergeCell ref="C45:D46"/>
    <mergeCell ref="G45:H45"/>
    <mergeCell ref="I45:J45"/>
    <mergeCell ref="K45:L45"/>
    <mergeCell ref="M45:N45"/>
    <mergeCell ref="O45:P45"/>
    <mergeCell ref="Q45:R45"/>
    <mergeCell ref="S45:T45"/>
    <mergeCell ref="O44:P44"/>
    <mergeCell ref="Q44:R44"/>
    <mergeCell ref="S44:T44"/>
    <mergeCell ref="Y42:Z42"/>
    <mergeCell ref="Y48:Z48"/>
    <mergeCell ref="U47:V47"/>
    <mergeCell ref="W47:X47"/>
    <mergeCell ref="Y47:Z47"/>
    <mergeCell ref="S47:T47"/>
    <mergeCell ref="G44:H44"/>
    <mergeCell ref="I44:J44"/>
    <mergeCell ref="K44:L44"/>
    <mergeCell ref="M44:N44"/>
    <mergeCell ref="W44:X44"/>
    <mergeCell ref="Y44:Z44"/>
    <mergeCell ref="U45:V45"/>
    <mergeCell ref="W45:X45"/>
    <mergeCell ref="Y45:Z45"/>
    <mergeCell ref="G47:H47"/>
    <mergeCell ref="I47:J47"/>
    <mergeCell ref="K47:L47"/>
    <mergeCell ref="M47:N47"/>
    <mergeCell ref="O47:P47"/>
    <mergeCell ref="Q47:R47"/>
    <mergeCell ref="C42:D43"/>
    <mergeCell ref="G42:H42"/>
    <mergeCell ref="I42:J42"/>
    <mergeCell ref="K42:L42"/>
    <mergeCell ref="M42:N42"/>
    <mergeCell ref="O42:P42"/>
    <mergeCell ref="S42:T42"/>
    <mergeCell ref="U42:V42"/>
    <mergeCell ref="Y3:Z3"/>
    <mergeCell ref="O3:P3"/>
    <mergeCell ref="Q3:R3"/>
    <mergeCell ref="S3:T3"/>
    <mergeCell ref="U3:V3"/>
    <mergeCell ref="W3:X3"/>
    <mergeCell ref="O20:P20"/>
    <mergeCell ref="Q20:R20"/>
    <mergeCell ref="W20:X20"/>
    <mergeCell ref="Y20:Z20"/>
    <mergeCell ref="W18:X18"/>
    <mergeCell ref="Y18:Z18"/>
    <mergeCell ref="G18:H18"/>
    <mergeCell ref="I18:J18"/>
    <mergeCell ref="K18:L18"/>
    <mergeCell ref="M18:N18"/>
    <mergeCell ref="W42:X42"/>
    <mergeCell ref="Q42:R42"/>
    <mergeCell ref="Y29:Z29"/>
    <mergeCell ref="Y33:Z33"/>
    <mergeCell ref="W38:X38"/>
    <mergeCell ref="Y38:Z38"/>
    <mergeCell ref="W4:X4"/>
    <mergeCell ref="Y4:Z4"/>
    <mergeCell ref="Y8:Z8"/>
    <mergeCell ref="W5:X5"/>
    <mergeCell ref="Y5:Z5"/>
    <mergeCell ref="O5:P5"/>
    <mergeCell ref="Q5:R5"/>
    <mergeCell ref="S5:T5"/>
    <mergeCell ref="U5:V5"/>
    <mergeCell ref="Y6:Z6"/>
    <mergeCell ref="S6:T6"/>
    <mergeCell ref="U8:V8"/>
    <mergeCell ref="W6:X6"/>
    <mergeCell ref="W8:X8"/>
    <mergeCell ref="S8:T8"/>
    <mergeCell ref="Q8:R8"/>
    <mergeCell ref="U6:V6"/>
    <mergeCell ref="U4:V4"/>
    <mergeCell ref="Q4:R4"/>
    <mergeCell ref="S4:T4"/>
    <mergeCell ref="Q6:R6"/>
    <mergeCell ref="O6:P6"/>
    <mergeCell ref="Q9:R9"/>
    <mergeCell ref="C6:D7"/>
    <mergeCell ref="I17:J17"/>
    <mergeCell ref="Q30:R30"/>
    <mergeCell ref="Q27:R27"/>
    <mergeCell ref="S27:T27"/>
    <mergeCell ref="U27:V27"/>
    <mergeCell ref="S29:T29"/>
    <mergeCell ref="U29:V29"/>
    <mergeCell ref="S30:T30"/>
    <mergeCell ref="U30:V30"/>
    <mergeCell ref="G41:H41"/>
    <mergeCell ref="I41:J41"/>
    <mergeCell ref="K41:L41"/>
    <mergeCell ref="M41:N41"/>
    <mergeCell ref="O41:P41"/>
    <mergeCell ref="Q41:R41"/>
    <mergeCell ref="U41:V41"/>
    <mergeCell ref="S39:T39"/>
    <mergeCell ref="G35:H35"/>
    <mergeCell ref="I35:J35"/>
    <mergeCell ref="K35:L35"/>
    <mergeCell ref="M35:N35"/>
    <mergeCell ref="O35:P35"/>
    <mergeCell ref="Q35:R35"/>
    <mergeCell ref="S41:T41"/>
    <mergeCell ref="K20:L20"/>
    <mergeCell ref="M20:N20"/>
    <mergeCell ref="S18:T18"/>
    <mergeCell ref="U18:V18"/>
    <mergeCell ref="U39:V39"/>
    <mergeCell ref="U26:V26"/>
    <mergeCell ref="K3:L3"/>
    <mergeCell ref="B1:F1"/>
    <mergeCell ref="E2:F2"/>
    <mergeCell ref="B2:D2"/>
    <mergeCell ref="M4:N4"/>
    <mergeCell ref="O4:P4"/>
    <mergeCell ref="B4:D4"/>
    <mergeCell ref="G4:H4"/>
    <mergeCell ref="I4:J4"/>
    <mergeCell ref="K4:L4"/>
    <mergeCell ref="G3:H3"/>
    <mergeCell ref="B3:C3"/>
    <mergeCell ref="I3:J3"/>
    <mergeCell ref="M3:N3"/>
    <mergeCell ref="G5:H5"/>
    <mergeCell ref="I5:J5"/>
    <mergeCell ref="K5:L5"/>
    <mergeCell ref="M5:N5"/>
    <mergeCell ref="I1:K1"/>
    <mergeCell ref="M1:P1"/>
    <mergeCell ref="M6:N6"/>
    <mergeCell ref="S9:T9"/>
    <mergeCell ref="U9:V9"/>
    <mergeCell ref="W9:X9"/>
    <mergeCell ref="Y9:Z9"/>
    <mergeCell ref="W15:X15"/>
    <mergeCell ref="Y15:Z15"/>
    <mergeCell ref="Y12:Z12"/>
    <mergeCell ref="W12:X12"/>
    <mergeCell ref="U14:V14"/>
    <mergeCell ref="W14:X14"/>
    <mergeCell ref="Y14:Z14"/>
    <mergeCell ref="U12:V12"/>
    <mergeCell ref="O15:P15"/>
    <mergeCell ref="G15:H15"/>
    <mergeCell ref="I15:J15"/>
    <mergeCell ref="M11:N11"/>
    <mergeCell ref="K15:L15"/>
    <mergeCell ref="M15:N15"/>
    <mergeCell ref="M14:N14"/>
    <mergeCell ref="O14:P14"/>
    <mergeCell ref="S11:T11"/>
    <mergeCell ref="G8:H8"/>
    <mergeCell ref="G11:H11"/>
    <mergeCell ref="M9:N9"/>
    <mergeCell ref="O9:P9"/>
    <mergeCell ref="M12:N12"/>
    <mergeCell ref="K6:L6"/>
    <mergeCell ref="I6:J6"/>
    <mergeCell ref="G6:H6"/>
    <mergeCell ref="O12:P12"/>
    <mergeCell ref="Q12:R12"/>
    <mergeCell ref="C9:D10"/>
    <mergeCell ref="G9:H9"/>
    <mergeCell ref="O8:P8"/>
    <mergeCell ref="I9:J9"/>
    <mergeCell ref="K9:L9"/>
    <mergeCell ref="M8:N8"/>
    <mergeCell ref="K8:L8"/>
    <mergeCell ref="I8:J8"/>
    <mergeCell ref="G12:H12"/>
    <mergeCell ref="I12:J12"/>
    <mergeCell ref="W17:X17"/>
    <mergeCell ref="Y17:Z17"/>
    <mergeCell ref="U11:V11"/>
    <mergeCell ref="W11:X11"/>
    <mergeCell ref="Y11:Z11"/>
    <mergeCell ref="Q23:R23"/>
    <mergeCell ref="S17:T17"/>
    <mergeCell ref="U17:V17"/>
    <mergeCell ref="Q17:R17"/>
    <mergeCell ref="S20:T20"/>
    <mergeCell ref="U20:V20"/>
    <mergeCell ref="Q18:R18"/>
    <mergeCell ref="S14:T14"/>
    <mergeCell ref="Q14:R14"/>
    <mergeCell ref="S23:T23"/>
    <mergeCell ref="U23:V23"/>
    <mergeCell ref="W23:X23"/>
    <mergeCell ref="Y23:Z23"/>
    <mergeCell ref="S12:T12"/>
    <mergeCell ref="Q15:R15"/>
    <mergeCell ref="S15:T15"/>
    <mergeCell ref="U15:V15"/>
    <mergeCell ref="B129:F129"/>
    <mergeCell ref="K23:L23"/>
    <mergeCell ref="M23:N23"/>
    <mergeCell ref="K17:L17"/>
    <mergeCell ref="M17:N17"/>
    <mergeCell ref="C15:D16"/>
    <mergeCell ref="G129:H129"/>
    <mergeCell ref="O11:P11"/>
    <mergeCell ref="Q11:R11"/>
    <mergeCell ref="O23:P23"/>
    <mergeCell ref="O17:P17"/>
    <mergeCell ref="O18:P18"/>
    <mergeCell ref="C12:D13"/>
    <mergeCell ref="C18:D19"/>
    <mergeCell ref="G20:H20"/>
    <mergeCell ref="I20:J20"/>
    <mergeCell ref="I129:J129"/>
    <mergeCell ref="K129:L129"/>
    <mergeCell ref="M129:N129"/>
    <mergeCell ref="I11:J11"/>
    <mergeCell ref="K11:L11"/>
    <mergeCell ref="G14:H14"/>
    <mergeCell ref="I14:J14"/>
    <mergeCell ref="K14:L14"/>
    <mergeCell ref="K12:L12"/>
    <mergeCell ref="G24:H24"/>
    <mergeCell ref="I24:J24"/>
    <mergeCell ref="K24:L24"/>
    <mergeCell ref="M24:N24"/>
    <mergeCell ref="O24:P24"/>
    <mergeCell ref="Q24:R24"/>
    <mergeCell ref="G17:H17"/>
    <mergeCell ref="C24:D25"/>
    <mergeCell ref="C27:D28"/>
    <mergeCell ref="G27:H27"/>
    <mergeCell ref="I27:J27"/>
    <mergeCell ref="G26:H26"/>
    <mergeCell ref="I26:J26"/>
    <mergeCell ref="K21:L21"/>
    <mergeCell ref="M21:N21"/>
    <mergeCell ref="O21:P21"/>
    <mergeCell ref="C21:D22"/>
    <mergeCell ref="G21:H21"/>
    <mergeCell ref="I21:J21"/>
    <mergeCell ref="K26:L26"/>
    <mergeCell ref="M26:N26"/>
    <mergeCell ref="O26:P26"/>
    <mergeCell ref="K27:L27"/>
    <mergeCell ref="M27:N27"/>
    <mergeCell ref="O27:P27"/>
    <mergeCell ref="Y129:Z129"/>
    <mergeCell ref="S129:T129"/>
    <mergeCell ref="U129:V129"/>
    <mergeCell ref="S32:T32"/>
    <mergeCell ref="U32:V32"/>
    <mergeCell ref="G32:H32"/>
    <mergeCell ref="S24:T24"/>
    <mergeCell ref="U24:V24"/>
    <mergeCell ref="W41:X41"/>
    <mergeCell ref="Y41:Z41"/>
    <mergeCell ref="W26:X26"/>
    <mergeCell ref="Y26:Z26"/>
    <mergeCell ref="W39:X39"/>
    <mergeCell ref="Y39:Z39"/>
    <mergeCell ref="S38:T38"/>
    <mergeCell ref="U38:V38"/>
    <mergeCell ref="W30:X30"/>
    <mergeCell ref="Y30:Z30"/>
    <mergeCell ref="O38:P38"/>
    <mergeCell ref="O65:P65"/>
    <mergeCell ref="Q65:R65"/>
    <mergeCell ref="W68:X68"/>
    <mergeCell ref="U69:V69"/>
    <mergeCell ref="W69:X69"/>
    <mergeCell ref="Y69:Z69"/>
    <mergeCell ref="G71:H71"/>
    <mergeCell ref="I71:J71"/>
    <mergeCell ref="K71:L71"/>
    <mergeCell ref="M71:N71"/>
    <mergeCell ref="O71:P71"/>
    <mergeCell ref="Q71:R71"/>
    <mergeCell ref="W74:X74"/>
    <mergeCell ref="Y32:Z32"/>
    <mergeCell ref="Q38:R38"/>
    <mergeCell ref="Y57:Z57"/>
    <mergeCell ref="G59:H59"/>
    <mergeCell ref="I59:J59"/>
    <mergeCell ref="K59:L59"/>
    <mergeCell ref="M59:N59"/>
    <mergeCell ref="O59:P59"/>
    <mergeCell ref="Q59:R59"/>
    <mergeCell ref="W62:X62"/>
    <mergeCell ref="U63:V63"/>
    <mergeCell ref="W63:X63"/>
    <mergeCell ref="Y63:Z63"/>
    <mergeCell ref="I65:J65"/>
    <mergeCell ref="K65:L65"/>
    <mergeCell ref="M65:N65"/>
    <mergeCell ref="W21:X21"/>
    <mergeCell ref="Y21:Z21"/>
    <mergeCell ref="G23:H23"/>
    <mergeCell ref="I23:J23"/>
    <mergeCell ref="Q21:R21"/>
    <mergeCell ref="S21:T21"/>
    <mergeCell ref="U21:V21"/>
    <mergeCell ref="W24:X24"/>
    <mergeCell ref="Y24:Z24"/>
    <mergeCell ref="W27:X27"/>
    <mergeCell ref="Y27:Z27"/>
    <mergeCell ref="Q26:R26"/>
    <mergeCell ref="S26:T26"/>
    <mergeCell ref="G29:H29"/>
    <mergeCell ref="I29:J29"/>
    <mergeCell ref="K29:L29"/>
    <mergeCell ref="W129:X129"/>
    <mergeCell ref="O129:P129"/>
    <mergeCell ref="Q129:R129"/>
    <mergeCell ref="W32:X32"/>
    <mergeCell ref="W29:X29"/>
    <mergeCell ref="U44:V44"/>
    <mergeCell ref="G53:H53"/>
    <mergeCell ref="I53:J53"/>
    <mergeCell ref="K53:L53"/>
    <mergeCell ref="M53:N53"/>
    <mergeCell ref="O53:P53"/>
    <mergeCell ref="Q53:R53"/>
    <mergeCell ref="W56:X56"/>
    <mergeCell ref="U57:V57"/>
    <mergeCell ref="W57:X57"/>
    <mergeCell ref="G65:H65"/>
    <mergeCell ref="U75:V75"/>
    <mergeCell ref="W75:X75"/>
    <mergeCell ref="G83:H83"/>
    <mergeCell ref="I83:J83"/>
    <mergeCell ref="K83:L83"/>
    <mergeCell ref="M83:N83"/>
    <mergeCell ref="O83:P83"/>
    <mergeCell ref="Q83:R83"/>
    <mergeCell ref="W86:X86"/>
    <mergeCell ref="U87:V87"/>
    <mergeCell ref="W87:X87"/>
    <mergeCell ref="K98:L98"/>
    <mergeCell ref="G95:H95"/>
    <mergeCell ref="I95:J95"/>
    <mergeCell ref="K95:L95"/>
    <mergeCell ref="M95:N95"/>
    <mergeCell ref="M38:N38"/>
    <mergeCell ref="C30:D31"/>
    <mergeCell ref="C33:D34"/>
    <mergeCell ref="G33:H33"/>
    <mergeCell ref="I33:J33"/>
    <mergeCell ref="K33:L33"/>
    <mergeCell ref="M33:N33"/>
    <mergeCell ref="O33:P33"/>
    <mergeCell ref="Q33:R33"/>
    <mergeCell ref="M29:N29"/>
    <mergeCell ref="O29:P29"/>
    <mergeCell ref="Q29:R29"/>
    <mergeCell ref="I32:J32"/>
    <mergeCell ref="K32:L32"/>
    <mergeCell ref="M32:N32"/>
    <mergeCell ref="G30:H30"/>
    <mergeCell ref="I30:J30"/>
    <mergeCell ref="K30:L30"/>
    <mergeCell ref="M30:N30"/>
    <mergeCell ref="O32:P32"/>
    <mergeCell ref="Q32:R32"/>
    <mergeCell ref="O30:P30"/>
    <mergeCell ref="B145:F145"/>
    <mergeCell ref="B157:F157"/>
    <mergeCell ref="B158:F158"/>
    <mergeCell ref="G1:H1"/>
    <mergeCell ref="Y36:Z36"/>
    <mergeCell ref="W35:X35"/>
    <mergeCell ref="Y35:Z35"/>
    <mergeCell ref="C36:D37"/>
    <mergeCell ref="G36:H36"/>
    <mergeCell ref="I36:J36"/>
    <mergeCell ref="K36:L36"/>
    <mergeCell ref="U36:V36"/>
    <mergeCell ref="W36:X36"/>
    <mergeCell ref="S35:T35"/>
    <mergeCell ref="U35:V35"/>
    <mergeCell ref="M36:N36"/>
    <mergeCell ref="O36:P36"/>
    <mergeCell ref="Q36:R36"/>
    <mergeCell ref="S36:T36"/>
    <mergeCell ref="S33:T33"/>
    <mergeCell ref="U33:V33"/>
    <mergeCell ref="W33:X33"/>
    <mergeCell ref="C39:D40"/>
    <mergeCell ref="G39:H39"/>
    <mergeCell ref="I39:J39"/>
    <mergeCell ref="K39:L39"/>
    <mergeCell ref="M39:N39"/>
    <mergeCell ref="O39:P39"/>
    <mergeCell ref="Q39:R39"/>
    <mergeCell ref="G38:H38"/>
    <mergeCell ref="I38:J38"/>
    <mergeCell ref="K38:L38"/>
    <mergeCell ref="AA9:AB9"/>
    <mergeCell ref="AC9:AD9"/>
    <mergeCell ref="AA11:AB11"/>
    <mergeCell ref="AC11:AD11"/>
    <mergeCell ref="AA12:AB12"/>
    <mergeCell ref="AC12:AD12"/>
    <mergeCell ref="AA14:AB14"/>
    <mergeCell ref="AC14:AD14"/>
    <mergeCell ref="AA15:AB15"/>
    <mergeCell ref="AC15:AD15"/>
    <mergeCell ref="AA5:AB5"/>
    <mergeCell ref="AC5:AD5"/>
    <mergeCell ref="AA6:AB6"/>
    <mergeCell ref="AC6:AD6"/>
    <mergeCell ref="AA3:AB3"/>
    <mergeCell ref="AC3:AD3"/>
    <mergeCell ref="AA4:AB4"/>
    <mergeCell ref="AC4:AD4"/>
    <mergeCell ref="AA8:AB8"/>
    <mergeCell ref="AC8:AD8"/>
    <mergeCell ref="AA24:AB24"/>
    <mergeCell ref="AC24:AD24"/>
    <mergeCell ref="AA26:AB26"/>
    <mergeCell ref="AC26:AD26"/>
    <mergeCell ref="AA27:AB27"/>
    <mergeCell ref="AC27:AD27"/>
    <mergeCell ref="AA29:AB29"/>
    <mergeCell ref="AC29:AD29"/>
    <mergeCell ref="AA30:AB30"/>
    <mergeCell ref="AC30:AD30"/>
    <mergeCell ref="AA17:AB17"/>
    <mergeCell ref="AC17:AD17"/>
    <mergeCell ref="AA18:AB18"/>
    <mergeCell ref="AC18:AD18"/>
    <mergeCell ref="AA20:AB20"/>
    <mergeCell ref="AC20:AD20"/>
    <mergeCell ref="AA21:AB21"/>
    <mergeCell ref="AC21:AD21"/>
    <mergeCell ref="AA23:AB23"/>
    <mergeCell ref="AC23:AD23"/>
    <mergeCell ref="AA39:AB39"/>
    <mergeCell ref="AC39:AD39"/>
    <mergeCell ref="AA41:AB41"/>
    <mergeCell ref="AC41:AD41"/>
    <mergeCell ref="AA42:AB42"/>
    <mergeCell ref="AC42:AD42"/>
    <mergeCell ref="AA44:AB44"/>
    <mergeCell ref="AC44:AD44"/>
    <mergeCell ref="AA45:AB45"/>
    <mergeCell ref="AC45:AD45"/>
    <mergeCell ref="AA32:AB32"/>
    <mergeCell ref="AC32:AD32"/>
    <mergeCell ref="AA33:AB33"/>
    <mergeCell ref="AC33:AD33"/>
    <mergeCell ref="AA35:AB35"/>
    <mergeCell ref="AC35:AD35"/>
    <mergeCell ref="AA36:AB36"/>
    <mergeCell ref="AC36:AD36"/>
    <mergeCell ref="AA38:AB38"/>
    <mergeCell ref="AC38:AD38"/>
    <mergeCell ref="AA54:AB54"/>
    <mergeCell ref="AC54:AD54"/>
    <mergeCell ref="AA56:AB56"/>
    <mergeCell ref="AC56:AD56"/>
    <mergeCell ref="AA57:AB57"/>
    <mergeCell ref="AC57:AD57"/>
    <mergeCell ref="AA59:AB59"/>
    <mergeCell ref="AC59:AD59"/>
    <mergeCell ref="AA60:AB60"/>
    <mergeCell ref="AC60:AD60"/>
    <mergeCell ref="AA47:AB47"/>
    <mergeCell ref="AC47:AD47"/>
    <mergeCell ref="AA48:AB48"/>
    <mergeCell ref="AC48:AD48"/>
    <mergeCell ref="AA50:AB50"/>
    <mergeCell ref="AC50:AD50"/>
    <mergeCell ref="AA51:AB51"/>
    <mergeCell ref="AC51:AD51"/>
    <mergeCell ref="AA53:AB53"/>
    <mergeCell ref="AC53:AD53"/>
    <mergeCell ref="AA69:AB69"/>
    <mergeCell ref="AC69:AD69"/>
    <mergeCell ref="AA71:AB71"/>
    <mergeCell ref="AC71:AD71"/>
    <mergeCell ref="AA72:AB72"/>
    <mergeCell ref="AC72:AD72"/>
    <mergeCell ref="AA74:AB74"/>
    <mergeCell ref="AC74:AD74"/>
    <mergeCell ref="AA75:AB75"/>
    <mergeCell ref="AC75:AD75"/>
    <mergeCell ref="AA62:AB62"/>
    <mergeCell ref="AC62:AD62"/>
    <mergeCell ref="AA63:AB63"/>
    <mergeCell ref="AC63:AD63"/>
    <mergeCell ref="AA65:AB65"/>
    <mergeCell ref="AC65:AD65"/>
    <mergeCell ref="AA66:AB66"/>
    <mergeCell ref="AC66:AD66"/>
    <mergeCell ref="AA68:AB68"/>
    <mergeCell ref="AC68:AD68"/>
    <mergeCell ref="AA84:AB84"/>
    <mergeCell ref="AC84:AD84"/>
    <mergeCell ref="AA86:AB86"/>
    <mergeCell ref="AC86:AD86"/>
    <mergeCell ref="AA87:AB87"/>
    <mergeCell ref="AC87:AD87"/>
    <mergeCell ref="AA89:AB89"/>
    <mergeCell ref="AC89:AD89"/>
    <mergeCell ref="AA90:AB90"/>
    <mergeCell ref="AC90:AD90"/>
    <mergeCell ref="AA77:AB77"/>
    <mergeCell ref="AC77:AD77"/>
    <mergeCell ref="AA78:AB78"/>
    <mergeCell ref="AC78:AD78"/>
    <mergeCell ref="AA80:AB80"/>
    <mergeCell ref="AC80:AD80"/>
    <mergeCell ref="AA81:AB81"/>
    <mergeCell ref="AC81:AD81"/>
    <mergeCell ref="AA83:AB83"/>
    <mergeCell ref="AC83:AD83"/>
    <mergeCell ref="AC110:AD110"/>
    <mergeCell ref="AA111:AB111"/>
    <mergeCell ref="AC111:AD111"/>
    <mergeCell ref="AA113:AB113"/>
    <mergeCell ref="AC113:AD113"/>
    <mergeCell ref="AA99:AB99"/>
    <mergeCell ref="AC99:AD99"/>
    <mergeCell ref="AA101:AB101"/>
    <mergeCell ref="AC101:AD101"/>
    <mergeCell ref="AA102:AB102"/>
    <mergeCell ref="AC102:AD102"/>
    <mergeCell ref="AA104:AB104"/>
    <mergeCell ref="AC104:AD104"/>
    <mergeCell ref="AA105:AB105"/>
    <mergeCell ref="AC105:AD105"/>
    <mergeCell ref="AA92:AB92"/>
    <mergeCell ref="AC92:AD92"/>
    <mergeCell ref="AA93:AB93"/>
    <mergeCell ref="AC93:AD93"/>
    <mergeCell ref="AA95:AB95"/>
    <mergeCell ref="AC95:AD95"/>
    <mergeCell ref="AA96:AB96"/>
    <mergeCell ref="AC96:AD96"/>
    <mergeCell ref="AA98:AB98"/>
    <mergeCell ref="AC98:AD98"/>
    <mergeCell ref="G160:G161"/>
    <mergeCell ref="B161:F161"/>
    <mergeCell ref="AQ129:AQ158"/>
    <mergeCell ref="AQ1:AQ3"/>
    <mergeCell ref="K2:L2"/>
    <mergeCell ref="M2:P2"/>
    <mergeCell ref="Q2:R2"/>
    <mergeCell ref="AA122:AB122"/>
    <mergeCell ref="AC122:AD122"/>
    <mergeCell ref="AA123:AB123"/>
    <mergeCell ref="AC123:AD123"/>
    <mergeCell ref="AA125:AB125"/>
    <mergeCell ref="AC125:AD125"/>
    <mergeCell ref="AA126:AB126"/>
    <mergeCell ref="AC126:AD126"/>
    <mergeCell ref="AA129:AB129"/>
    <mergeCell ref="AC129:AD129"/>
    <mergeCell ref="AA114:AB114"/>
    <mergeCell ref="AC114:AD114"/>
    <mergeCell ref="AA116:AB116"/>
    <mergeCell ref="AC116:AD116"/>
    <mergeCell ref="AA117:AB117"/>
    <mergeCell ref="AC117:AD117"/>
    <mergeCell ref="AA119:AB119"/>
    <mergeCell ref="AC119:AD119"/>
    <mergeCell ref="AA120:AB120"/>
    <mergeCell ref="AC120:AD120"/>
    <mergeCell ref="AA107:AB107"/>
    <mergeCell ref="AC107:AD107"/>
    <mergeCell ref="AA108:AB108"/>
    <mergeCell ref="AC108:AD108"/>
    <mergeCell ref="AA110:AB110"/>
    <mergeCell ref="AB130:AB157"/>
    <mergeCell ref="AD130:AD157"/>
    <mergeCell ref="B163:F163"/>
    <mergeCell ref="B165:F165"/>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56:F156"/>
    <mergeCell ref="B144:F144"/>
    <mergeCell ref="H130:H157"/>
    <mergeCell ref="J130:J157"/>
    <mergeCell ref="L130:L157"/>
    <mergeCell ref="N130:N157"/>
    <mergeCell ref="P130:P157"/>
    <mergeCell ref="R130:R157"/>
    <mergeCell ref="T130:T157"/>
    <mergeCell ref="V130:V157"/>
    <mergeCell ref="X130:X157"/>
    <mergeCell ref="Z130:Z157"/>
    <mergeCell ref="B159:F159"/>
    <mergeCell ref="B160:F160"/>
  </mergeCells>
  <phoneticPr fontId="0" type="noConversion"/>
  <conditionalFormatting sqref="G26:H26">
    <cfRule type="cellIs" dxfId="89" priority="10" stopIfTrue="1" operator="lessThan">
      <formula>$E26</formula>
    </cfRule>
    <cfRule type="cellIs" dxfId="88" priority="11" stopIfTrue="1" operator="equal">
      <formula>"DQ"</formula>
    </cfRule>
    <cfRule type="cellIs" dxfId="87" priority="12" stopIfTrue="1" operator="greaterThan">
      <formula>1</formula>
    </cfRule>
  </conditionalFormatting>
  <conditionalFormatting sqref="G41:H41">
    <cfRule type="cellIs" dxfId="86" priority="14" stopIfTrue="1" operator="equal">
      <formula>"DQ"</formula>
    </cfRule>
    <cfRule type="cellIs" dxfId="85" priority="13" stopIfTrue="1" operator="lessThan">
      <formula>$E41</formula>
    </cfRule>
    <cfRule type="cellIs" dxfId="84" priority="15" stopIfTrue="1" operator="greaterThan">
      <formula>1</formula>
    </cfRule>
  </conditionalFormatting>
  <conditionalFormatting sqref="G56:H56">
    <cfRule type="cellIs" dxfId="83" priority="18" stopIfTrue="1" operator="greaterThan">
      <formula>1</formula>
    </cfRule>
    <cfRule type="cellIs" dxfId="82" priority="16" stopIfTrue="1" operator="lessThan">
      <formula>$E56</formula>
    </cfRule>
    <cfRule type="cellIs" dxfId="81" priority="17" stopIfTrue="1" operator="equal">
      <formula>"DQ"</formula>
    </cfRule>
  </conditionalFormatting>
  <conditionalFormatting sqref="G71:H71">
    <cfRule type="cellIs" dxfId="80" priority="19" stopIfTrue="1" operator="lessThan">
      <formula>$E71</formula>
    </cfRule>
    <cfRule type="cellIs" dxfId="79" priority="20" stopIfTrue="1" operator="equal">
      <formula>"DQ"</formula>
    </cfRule>
    <cfRule type="cellIs" dxfId="78" priority="21" stopIfTrue="1" operator="greaterThan">
      <formula>1</formula>
    </cfRule>
  </conditionalFormatting>
  <conditionalFormatting sqref="G86:H86">
    <cfRule type="cellIs" dxfId="77" priority="24" stopIfTrue="1" operator="greaterThan">
      <formula>1</formula>
    </cfRule>
    <cfRule type="cellIs" dxfId="76" priority="22" stopIfTrue="1" operator="lessThan">
      <formula>$E86</formula>
    </cfRule>
    <cfRule type="cellIs" dxfId="75" priority="23" stopIfTrue="1" operator="equal">
      <formula>"DQ"</formula>
    </cfRule>
  </conditionalFormatting>
  <conditionalFormatting sqref="G101:H101">
    <cfRule type="cellIs" dxfId="74" priority="25" stopIfTrue="1" operator="lessThan">
      <formula>$E101</formula>
    </cfRule>
    <cfRule type="cellIs" dxfId="73" priority="26" stopIfTrue="1" operator="equal">
      <formula>"DQ"</formula>
    </cfRule>
    <cfRule type="cellIs" dxfId="72" priority="27" stopIfTrue="1" operator="greaterThan">
      <formula>1</formula>
    </cfRule>
  </conditionalFormatting>
  <conditionalFormatting sqref="G11:Z116">
    <cfRule type="cellIs" dxfId="71" priority="30" stopIfTrue="1" operator="greaterThan">
      <formula>1</formula>
    </cfRule>
    <cfRule type="cellIs" dxfId="70" priority="28" stopIfTrue="1" operator="lessThan">
      <formula>$E11</formula>
    </cfRule>
    <cfRule type="cellIs" dxfId="69" priority="29" stopIfTrue="1" operator="equal">
      <formula>"DQ"</formula>
    </cfRule>
  </conditionalFormatting>
  <conditionalFormatting sqref="G119:Z119">
    <cfRule type="cellIs" dxfId="68" priority="58" stopIfTrue="1" operator="lessThan">
      <formula>$E119</formula>
    </cfRule>
    <cfRule type="cellIs" dxfId="67" priority="60" stopIfTrue="1" operator="greaterThan">
      <formula>1</formula>
    </cfRule>
    <cfRule type="cellIs" dxfId="66" priority="59" stopIfTrue="1" operator="equal">
      <formula>"DQ"</formula>
    </cfRule>
  </conditionalFormatting>
  <conditionalFormatting sqref="G122:Z122">
    <cfRule type="cellIs" dxfId="65" priority="55" stopIfTrue="1" operator="lessThan">
      <formula>$E122</formula>
    </cfRule>
    <cfRule type="cellIs" dxfId="64" priority="56" stopIfTrue="1" operator="equal">
      <formula>"DQ"</formula>
    </cfRule>
    <cfRule type="cellIs" dxfId="63" priority="57" stopIfTrue="1" operator="greaterThan">
      <formula>1</formula>
    </cfRule>
  </conditionalFormatting>
  <conditionalFormatting sqref="G125:Z125">
    <cfRule type="cellIs" dxfId="62" priority="52" stopIfTrue="1" operator="lessThan">
      <formula>$E125</formula>
    </cfRule>
    <cfRule type="cellIs" dxfId="61" priority="53" stopIfTrue="1" operator="equal">
      <formula>"DQ"</formula>
    </cfRule>
    <cfRule type="cellIs" dxfId="60" priority="54" stopIfTrue="1" operator="greaterThan">
      <formula>1</formula>
    </cfRule>
  </conditionalFormatting>
  <conditionalFormatting sqref="G8:AA8">
    <cfRule type="cellIs" dxfId="59" priority="2" stopIfTrue="1" operator="equal">
      <formula>"DQ"</formula>
    </cfRule>
    <cfRule type="cellIs" dxfId="58" priority="3" stopIfTrue="1" operator="greaterThan">
      <formula>1</formula>
    </cfRule>
    <cfRule type="cellIs" dxfId="57" priority="1" stopIfTrue="1" operator="lessThan">
      <formula>$E8</formula>
    </cfRule>
  </conditionalFormatting>
  <conditionalFormatting sqref="G5:AC5">
    <cfRule type="cellIs" dxfId="56" priority="170" stopIfTrue="1" operator="equal">
      <formula>"DQ"</formula>
    </cfRule>
    <cfRule type="cellIs" dxfId="55" priority="169" stopIfTrue="1" operator="lessThan">
      <formula>$E5</formula>
    </cfRule>
    <cfRule type="cellIs" dxfId="54" priority="171" stopIfTrue="1" operator="greaterThan">
      <formula>1</formula>
    </cfRule>
  </conditionalFormatting>
  <conditionalFormatting sqref="G89:AD89 AA35:AD35 AA38:AD38 AA44:AD44 AA47:AD47 AA50:AD50 AA53:AD53 AA59:AD59 AA62:AD62 AA65:AD65 AA68:AD68 AA74:AD74 AA77:AD77 AA80:AD80 AA83:AD83 AA92:AD92 AA95:AD95 AA98:AD98 AA104:AD104 AC107:AD107 AC110:AD110 AC113:AD113 AC116:AD116">
    <cfRule type="cellIs" dxfId="53" priority="495" stopIfTrue="1" operator="greaterThan">
      <formula>1</formula>
    </cfRule>
    <cfRule type="cellIs" dxfId="52" priority="493" stopIfTrue="1" operator="lessThan">
      <formula>$E35</formula>
    </cfRule>
    <cfRule type="cellIs" dxfId="51" priority="494" stopIfTrue="1" operator="equal">
      <formula>"DQ"</formula>
    </cfRule>
  </conditionalFormatting>
  <conditionalFormatting sqref="I26:AA26">
    <cfRule type="cellIs" dxfId="50" priority="163" stopIfTrue="1" operator="lessThan">
      <formula>$E26</formula>
    </cfRule>
    <cfRule type="cellIs" dxfId="49" priority="164" stopIfTrue="1" operator="equal">
      <formula>"DQ"</formula>
    </cfRule>
    <cfRule type="cellIs" dxfId="48" priority="165" stopIfTrue="1" operator="greaterThan">
      <formula>1</formula>
    </cfRule>
  </conditionalFormatting>
  <conditionalFormatting sqref="I41:AD41">
    <cfRule type="cellIs" dxfId="47" priority="133" stopIfTrue="1" operator="lessThan">
      <formula>$E41</formula>
    </cfRule>
    <cfRule type="cellIs" dxfId="46" priority="134" stopIfTrue="1" operator="equal">
      <formula>"DQ"</formula>
    </cfRule>
    <cfRule type="cellIs" dxfId="45" priority="135" stopIfTrue="1" operator="greaterThan">
      <formula>1</formula>
    </cfRule>
  </conditionalFormatting>
  <conditionalFormatting sqref="I56:AD56">
    <cfRule type="cellIs" dxfId="44" priority="119" stopIfTrue="1" operator="equal">
      <formula>"DQ"</formula>
    </cfRule>
    <cfRule type="cellIs" dxfId="43" priority="118" stopIfTrue="1" operator="lessThan">
      <formula>$E56</formula>
    </cfRule>
    <cfRule type="cellIs" dxfId="42" priority="120" stopIfTrue="1" operator="greaterThan">
      <formula>1</formula>
    </cfRule>
  </conditionalFormatting>
  <conditionalFormatting sqref="I71:AD71">
    <cfRule type="cellIs" dxfId="41" priority="103" stopIfTrue="1" operator="lessThan">
      <formula>$E71</formula>
    </cfRule>
    <cfRule type="cellIs" dxfId="40" priority="104" stopIfTrue="1" operator="equal">
      <formula>"DQ"</formula>
    </cfRule>
    <cfRule type="cellIs" dxfId="39" priority="105" stopIfTrue="1" operator="greaterThan">
      <formula>1</formula>
    </cfRule>
  </conditionalFormatting>
  <conditionalFormatting sqref="I86:AD86">
    <cfRule type="cellIs" dxfId="38" priority="88" stopIfTrue="1" operator="lessThan">
      <formula>$E86</formula>
    </cfRule>
    <cfRule type="cellIs" dxfId="37" priority="89" stopIfTrue="1" operator="equal">
      <formula>"DQ"</formula>
    </cfRule>
    <cfRule type="cellIs" dxfId="36" priority="90" stopIfTrue="1" operator="greaterThan">
      <formula>1</formula>
    </cfRule>
  </conditionalFormatting>
  <conditionalFormatting sqref="I101:AD101">
    <cfRule type="cellIs" dxfId="35" priority="77" stopIfTrue="1" operator="equal">
      <formula>"DQ"</formula>
    </cfRule>
    <cfRule type="cellIs" dxfId="34" priority="78" stopIfTrue="1" operator="greaterThan">
      <formula>1</formula>
    </cfRule>
    <cfRule type="cellIs" dxfId="33" priority="76" stopIfTrue="1" operator="lessThan">
      <formula>$E101</formula>
    </cfRule>
  </conditionalFormatting>
  <conditionalFormatting sqref="AA11 AA14 AA17 AA20 AA23 AA29 AA32 AC8 AC11 AC14 AC17 AC20 AC23 AC26 AC29 AC32">
    <cfRule type="cellIs" dxfId="32" priority="491" stopIfTrue="1" operator="equal">
      <formula>"DQ"</formula>
    </cfRule>
    <cfRule type="cellIs" dxfId="31" priority="490" stopIfTrue="1" operator="lessThan">
      <formula>$E8</formula>
    </cfRule>
    <cfRule type="cellIs" dxfId="30" priority="492" stopIfTrue="1" operator="greaterThan">
      <formula>1</formula>
    </cfRule>
  </conditionalFormatting>
  <conditionalFormatting sqref="AA107:AB107">
    <cfRule type="cellIs" dxfId="29" priority="444" stopIfTrue="1" operator="greaterThan">
      <formula>1</formula>
    </cfRule>
    <cfRule type="cellIs" dxfId="28" priority="443" stopIfTrue="1" operator="equal">
      <formula>"DQ"</formula>
    </cfRule>
  </conditionalFormatting>
  <conditionalFormatting sqref="AA107:AB125">
    <cfRule type="cellIs" dxfId="27" priority="379" stopIfTrue="1" operator="lessThan">
      <formula>$E107</formula>
    </cfRule>
  </conditionalFormatting>
  <conditionalFormatting sqref="AA110:AB110">
    <cfRule type="cellIs" dxfId="26" priority="425" stopIfTrue="1" operator="equal">
      <formula>"DQ"</formula>
    </cfRule>
    <cfRule type="cellIs" dxfId="25" priority="426" stopIfTrue="1" operator="greaterThan">
      <formula>1</formula>
    </cfRule>
  </conditionalFormatting>
  <conditionalFormatting sqref="AA113:AB113">
    <cfRule type="cellIs" dxfId="24" priority="422" stopIfTrue="1" operator="equal">
      <formula>"DQ"</formula>
    </cfRule>
    <cfRule type="cellIs" dxfId="23" priority="423" stopIfTrue="1" operator="greaterThan">
      <formula>1</formula>
    </cfRule>
  </conditionalFormatting>
  <conditionalFormatting sqref="AA116:AB116">
    <cfRule type="cellIs" dxfId="22" priority="389" stopIfTrue="1" operator="equal">
      <formula>"DQ"</formula>
    </cfRule>
    <cfRule type="cellIs" dxfId="21" priority="390" stopIfTrue="1" operator="greaterThan">
      <formula>1</formula>
    </cfRule>
  </conditionalFormatting>
  <conditionalFormatting sqref="AA119:AB119">
    <cfRule type="cellIs" dxfId="20" priority="387" stopIfTrue="1" operator="greaterThan">
      <formula>1</formula>
    </cfRule>
    <cfRule type="cellIs" dxfId="19" priority="386" stopIfTrue="1" operator="equal">
      <formula>"DQ"</formula>
    </cfRule>
  </conditionalFormatting>
  <conditionalFormatting sqref="AA122:AB122">
    <cfRule type="cellIs" dxfId="18" priority="384" stopIfTrue="1" operator="greaterThan">
      <formula>1</formula>
    </cfRule>
    <cfRule type="cellIs" dxfId="17" priority="383" stopIfTrue="1" operator="equal">
      <formula>"DQ"</formula>
    </cfRule>
  </conditionalFormatting>
  <conditionalFormatting sqref="AA125:AB125">
    <cfRule type="cellIs" dxfId="16" priority="381" stopIfTrue="1" operator="greaterThan">
      <formula>1</formula>
    </cfRule>
    <cfRule type="cellIs" dxfId="15" priority="380" stopIfTrue="1" operator="equal">
      <formula>"DQ"</formula>
    </cfRule>
  </conditionalFormatting>
  <conditionalFormatting sqref="AC119:AD119">
    <cfRule type="cellIs" dxfId="14" priority="483" stopIfTrue="1" operator="greaterThan">
      <formula>1</formula>
    </cfRule>
    <cfRule type="cellIs" dxfId="13" priority="481" stopIfTrue="1" operator="lessThan">
      <formula>$E119</formula>
    </cfRule>
    <cfRule type="cellIs" dxfId="12" priority="482" stopIfTrue="1" operator="equal">
      <formula>"DQ"</formula>
    </cfRule>
  </conditionalFormatting>
  <conditionalFormatting sqref="AC122:AD122">
    <cfRule type="cellIs" dxfId="11" priority="478" stopIfTrue="1" operator="lessThan">
      <formula>$E122</formula>
    </cfRule>
    <cfRule type="cellIs" dxfId="10" priority="480" stopIfTrue="1" operator="greaterThan">
      <formula>1</formula>
    </cfRule>
    <cfRule type="cellIs" dxfId="9" priority="479" stopIfTrue="1" operator="equal">
      <formula>"DQ"</formula>
    </cfRule>
  </conditionalFormatting>
  <conditionalFormatting sqref="AC125:AD125">
    <cfRule type="cellIs" dxfId="8" priority="475" stopIfTrue="1" operator="lessThan">
      <formula>$E125</formula>
    </cfRule>
    <cfRule type="cellIs" dxfId="7" priority="476" stopIfTrue="1" operator="equal">
      <formula>"DQ"</formula>
    </cfRule>
    <cfRule type="cellIs" dxfId="6" priority="477" stopIfTrue="1" operator="greaterThan">
      <formula>1</formula>
    </cfRule>
  </conditionalFormatting>
  <printOptions horizontalCentered="1"/>
  <pageMargins left="0" right="0" top="0" bottom="0" header="0" footer="0"/>
  <pageSetup paperSize="9" scale="74" fitToHeight="2" pageOrder="overThenDown" orientation="landscape" horizontalDpi="300" verticalDpi="300" r:id="rId1"/>
  <headerFooter alignWithMargins="0">
    <oddFooter>Page &amp;P of &amp;N</oddFooter>
  </headerFooter>
  <rowBreaks count="2" manualBreakCount="2">
    <brk id="64" min="1" max="42" man="1"/>
    <brk id="124" min="1" max="42" man="1"/>
  </rowBreaks>
  <ignoredErrors>
    <ignoredError sqref="O145" formula="1"/>
    <ignoredError sqref="W145 W157:W158 Y157:Y158 AA157:AA158 AC157:AC158 H161" unlockedFormula="1"/>
    <ignoredError sqref="Y145 AA145 AC145" formula="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8000"/>
  </sheetPr>
  <dimension ref="A1:AE62"/>
  <sheetViews>
    <sheetView topLeftCell="C24" zoomScaleSheetLayoutView="100" workbookViewId="0">
      <selection activeCell="H42" sqref="H42:H43"/>
    </sheetView>
  </sheetViews>
  <sheetFormatPr defaultRowHeight="12.75" x14ac:dyDescent="0.2"/>
  <cols>
    <col min="1" max="1" width="2.85546875" hidden="1" customWidth="1"/>
    <col min="2" max="2" width="36.5703125" hidden="1" customWidth="1"/>
    <col min="3" max="3" width="2.85546875" customWidth="1"/>
    <col min="4" max="4" width="8.140625" style="18" customWidth="1"/>
    <col min="5" max="5" width="28.42578125" customWidth="1"/>
    <col min="6" max="6" width="8.28515625" style="18" customWidth="1"/>
    <col min="7" max="7" width="26.28515625" customWidth="1"/>
    <col min="8" max="8" width="8.28515625" style="18" customWidth="1"/>
    <col min="9" max="9" width="26.28515625" customWidth="1"/>
    <col min="10" max="10" width="8.28515625" style="18" customWidth="1"/>
    <col min="11" max="11" width="28.85546875" customWidth="1"/>
    <col min="12" max="12" width="8.28515625" style="18" customWidth="1"/>
    <col min="13" max="13" width="28" customWidth="1"/>
    <col min="14" max="14" width="8.28515625" style="18" customWidth="1"/>
    <col min="15" max="15" width="28" customWidth="1"/>
    <col min="16" max="16" width="8.28515625" style="18" customWidth="1"/>
    <col min="24" max="24" width="10.85546875" customWidth="1"/>
    <col min="29" max="29" width="9.140625" customWidth="1"/>
    <col min="30" max="30" width="8.5703125" customWidth="1"/>
  </cols>
  <sheetData>
    <row r="1" spans="1:31" ht="18" hidden="1" x14ac:dyDescent="0.25">
      <c r="B1" s="35" t="s">
        <v>180</v>
      </c>
    </row>
    <row r="2" spans="1:31" hidden="1" x14ac:dyDescent="0.2">
      <c r="P2"/>
    </row>
    <row r="3" spans="1:31" hidden="1" x14ac:dyDescent="0.2"/>
    <row r="4" spans="1:31" ht="12.75" hidden="1" customHeight="1" x14ac:dyDescent="0.2">
      <c r="A4" s="467" t="str">
        <f>'Full Results'!B3</f>
        <v>Age as at: Swimmers must be 9 on the day</v>
      </c>
      <c r="B4" s="468"/>
      <c r="C4" s="10"/>
      <c r="D4" s="11"/>
      <c r="E4" s="27" t="str">
        <f>'Full Results'!$G$3</f>
        <v>POOLE</v>
      </c>
      <c r="F4" s="16" t="str">
        <f>'Full Results'!$I$3</f>
        <v>Swim  Bournemouth</v>
      </c>
      <c r="G4" s="17" t="str">
        <f>'Full Results'!$K$3</f>
        <v>WEYMOUTH</v>
      </c>
      <c r="H4" s="16" t="str">
        <f>'Full Results'!$M$3</f>
        <v>SEAGULLS</v>
      </c>
      <c r="I4" s="26" t="str">
        <f>'Full Results'!$O$3</f>
        <v>BRIDPORT</v>
      </c>
      <c r="J4" s="16" t="str">
        <f>'Full Results'!$Q$3</f>
        <v>WEST DORSET</v>
      </c>
      <c r="K4" s="17" t="str">
        <f>'Full Results'!$S$3</f>
        <v>Wareham Blandford N Dorset</v>
      </c>
      <c r="L4" s="16" t="str">
        <f>'Full Results'!$U$3</f>
        <v>BCS</v>
      </c>
      <c r="M4" s="17" t="str">
        <f>'Full Results'!$W$3</f>
        <v xml:space="preserve"> </v>
      </c>
      <c r="N4" s="16">
        <f>'Full Results'!$Y$3</f>
        <v>0</v>
      </c>
      <c r="O4" s="17" t="str">
        <f>'Full Results'!$AA$3</f>
        <v>Team K</v>
      </c>
      <c r="P4" s="16" t="str">
        <f>'Full Results'!$AC$3</f>
        <v>Team L</v>
      </c>
      <c r="T4" s="2" t="s">
        <v>6</v>
      </c>
      <c r="U4" s="2" t="s">
        <v>10</v>
      </c>
      <c r="V4" s="2" t="s">
        <v>11</v>
      </c>
      <c r="W4" s="2" t="s">
        <v>22</v>
      </c>
      <c r="X4" s="2" t="s">
        <v>12</v>
      </c>
      <c r="Y4" s="2" t="s">
        <v>13</v>
      </c>
      <c r="Z4" s="2" t="s">
        <v>14</v>
      </c>
      <c r="AA4" s="2" t="s">
        <v>15</v>
      </c>
      <c r="AB4" s="2" t="s">
        <v>16</v>
      </c>
      <c r="AC4" s="2" t="s">
        <v>23</v>
      </c>
      <c r="AD4" s="2" t="s">
        <v>172</v>
      </c>
      <c r="AE4" s="2" t="s">
        <v>173</v>
      </c>
    </row>
    <row r="5" spans="1:31" hidden="1" x14ac:dyDescent="0.2">
      <c r="A5" s="43"/>
      <c r="B5" s="43" t="s">
        <v>24</v>
      </c>
      <c r="C5" s="12"/>
      <c r="E5" s="28"/>
      <c r="F5" s="25"/>
      <c r="G5" s="14"/>
      <c r="H5" s="25"/>
      <c r="I5" s="14"/>
      <c r="J5" s="25"/>
      <c r="K5" s="14"/>
      <c r="L5" s="25"/>
      <c r="M5" s="14"/>
      <c r="N5" s="25"/>
      <c r="O5" s="14"/>
      <c r="P5" s="25"/>
      <c r="T5" s="18"/>
      <c r="U5" s="18"/>
      <c r="V5" s="18"/>
      <c r="W5" s="18"/>
      <c r="X5" s="18"/>
      <c r="Y5" s="18"/>
      <c r="Z5" s="18"/>
      <c r="AA5" s="18"/>
      <c r="AB5" s="18"/>
      <c r="AC5" s="18"/>
    </row>
    <row r="6" spans="1:31" hidden="1" x14ac:dyDescent="0.2">
      <c r="E6" s="8">
        <f>'Full Results'!H34</f>
        <v>42</v>
      </c>
      <c r="F6" s="8">
        <f>'Full Results'!J34</f>
        <v>38</v>
      </c>
      <c r="G6" s="8">
        <f>'Full Results'!L34</f>
        <v>38</v>
      </c>
      <c r="H6" s="8">
        <f>'Full Results'!N34</f>
        <v>14</v>
      </c>
      <c r="I6" s="8">
        <f>'Full Results'!P34</f>
        <v>38</v>
      </c>
      <c r="J6" s="8">
        <f>'Full Results'!R34</f>
        <v>41</v>
      </c>
      <c r="K6" s="8">
        <f>'Full Results'!T34</f>
        <v>50</v>
      </c>
      <c r="L6" s="8">
        <f>'Full Results'!V34</f>
        <v>30</v>
      </c>
      <c r="M6" s="8">
        <f>'Full Results'!X34</f>
        <v>0</v>
      </c>
      <c r="N6" s="8">
        <f>'Full Results'!Z34</f>
        <v>0</v>
      </c>
      <c r="O6" s="8">
        <f>'Full Results'!AB34</f>
        <v>0</v>
      </c>
      <c r="P6" s="8">
        <f>'Full Results'!AD34</f>
        <v>0</v>
      </c>
      <c r="T6" s="7">
        <f>RANK(E6,$E6:$P6,0)+COUNTIF($E6:E6,E6)-1</f>
        <v>2</v>
      </c>
      <c r="U6" s="7">
        <f>RANK(F6,$E6:$P6,0)+COUNTIF($E6:F6,F6)-1</f>
        <v>4</v>
      </c>
      <c r="V6" s="7">
        <f>RANK(G6,$E6:$P6,0)+COUNTIF($E6:G6,G6)-1</f>
        <v>5</v>
      </c>
      <c r="W6" s="7">
        <f>RANK(H6,$E6:$P6,0)+COUNTIF($E6:H6,H6)-1</f>
        <v>8</v>
      </c>
      <c r="X6" s="7">
        <f>RANK(I6,$E6:$P6,0)+COUNTIF($E6:I6,I6)-1</f>
        <v>6</v>
      </c>
      <c r="Y6" s="7">
        <f>RANK(J6,$E6:$P6,0)+COUNTIF($E6:J6,J6)-1</f>
        <v>3</v>
      </c>
      <c r="Z6" s="7">
        <f>RANK(K6,$E6:$P6,0)+COUNTIF($E6:K6,K6)-1</f>
        <v>1</v>
      </c>
      <c r="AA6" s="7">
        <f>RANK(L6,$E6:$P6,0)+COUNTIF($E6:L6,L6)-1</f>
        <v>7</v>
      </c>
      <c r="AB6" s="7">
        <f>RANK(M6,$E6:$P6,0)+COUNTIF($E6:M6,M6)-1</f>
        <v>9</v>
      </c>
      <c r="AC6" s="7">
        <f>RANK(N6,$E6:$P6,0)+COUNTIF($E6:N6,N6)-1</f>
        <v>10</v>
      </c>
      <c r="AD6" s="7">
        <f>RANK(O6,$E6:$P6,0)+COUNTIF($E6:O6,O6)-1</f>
        <v>11</v>
      </c>
      <c r="AE6" s="7">
        <f>RANK(P6,$E6:$P6,0)+COUNTIF($E6:P6,P6)-1</f>
        <v>12</v>
      </c>
    </row>
    <row r="7" spans="1:31" hidden="1" x14ac:dyDescent="0.2">
      <c r="E7" s="29"/>
      <c r="F7" s="15"/>
      <c r="G7" s="15"/>
      <c r="H7" s="15"/>
      <c r="I7" s="15"/>
      <c r="J7" s="15"/>
      <c r="K7" s="15"/>
      <c r="L7" s="15"/>
      <c r="M7" s="15"/>
      <c r="N7" s="15"/>
      <c r="O7" s="15"/>
      <c r="P7" s="15"/>
      <c r="T7" s="19" t="str">
        <f>$E$4</f>
        <v>POOLE</v>
      </c>
      <c r="U7" s="19" t="str">
        <f>$F$4</f>
        <v>Swim  Bournemouth</v>
      </c>
      <c r="V7" s="19" t="str">
        <f>$G$4</f>
        <v>WEYMOUTH</v>
      </c>
      <c r="W7" s="19" t="str">
        <f>$H$4</f>
        <v>SEAGULLS</v>
      </c>
      <c r="X7" s="20" t="str">
        <f>$I$4</f>
        <v>BRIDPORT</v>
      </c>
      <c r="Y7" s="19" t="str">
        <f>$J$4</f>
        <v>WEST DORSET</v>
      </c>
      <c r="Z7" s="19" t="str">
        <f>$K$4</f>
        <v>Wareham Blandford N Dorset</v>
      </c>
      <c r="AA7" s="19" t="str">
        <f>$L$4</f>
        <v>BCS</v>
      </c>
      <c r="AB7" s="19" t="str">
        <f>$M$4</f>
        <v xml:space="preserve"> </v>
      </c>
      <c r="AC7" s="19">
        <f>$N$4</f>
        <v>0</v>
      </c>
      <c r="AD7" s="19" t="str">
        <f>$O$4</f>
        <v>Team K</v>
      </c>
      <c r="AE7" s="19" t="str">
        <f>$P$4</f>
        <v>Team L</v>
      </c>
    </row>
    <row r="8" spans="1:31" hidden="1" x14ac:dyDescent="0.2">
      <c r="B8" s="13" t="s">
        <v>25</v>
      </c>
      <c r="E8" s="30"/>
      <c r="F8" s="21"/>
      <c r="G8" s="21"/>
      <c r="H8" s="22"/>
      <c r="I8" s="21"/>
      <c r="J8" s="21"/>
      <c r="K8" s="23"/>
      <c r="L8" s="23"/>
      <c r="M8" s="24"/>
      <c r="N8" s="23"/>
      <c r="O8" s="24"/>
      <c r="P8" s="23"/>
      <c r="T8" s="19">
        <f t="shared" ref="T8:AC8" si="0">E6</f>
        <v>42</v>
      </c>
      <c r="U8" s="19">
        <f t="shared" si="0"/>
        <v>38</v>
      </c>
      <c r="V8" s="19">
        <f t="shared" si="0"/>
        <v>38</v>
      </c>
      <c r="W8" s="19">
        <f t="shared" si="0"/>
        <v>14</v>
      </c>
      <c r="X8" s="19">
        <f t="shared" si="0"/>
        <v>38</v>
      </c>
      <c r="Y8" s="19">
        <f t="shared" si="0"/>
        <v>41</v>
      </c>
      <c r="Z8" s="19">
        <f t="shared" si="0"/>
        <v>50</v>
      </c>
      <c r="AA8" s="19">
        <f t="shared" si="0"/>
        <v>30</v>
      </c>
      <c r="AB8" s="19">
        <f t="shared" si="0"/>
        <v>0</v>
      </c>
      <c r="AC8" s="19">
        <f t="shared" si="0"/>
        <v>0</v>
      </c>
      <c r="AD8" s="19">
        <f t="shared" ref="AD8:AE8" si="1">O6</f>
        <v>0</v>
      </c>
      <c r="AE8" s="19">
        <f t="shared" si="1"/>
        <v>0</v>
      </c>
    </row>
    <row r="9" spans="1:31" hidden="1" x14ac:dyDescent="0.2">
      <c r="E9" s="8">
        <f>'Full Results'!H64</f>
        <v>86</v>
      </c>
      <c r="F9" s="8">
        <f>'Full Results'!J64</f>
        <v>81</v>
      </c>
      <c r="G9" s="8">
        <f>'Full Results'!L64</f>
        <v>82</v>
      </c>
      <c r="H9" s="8">
        <f>'Full Results'!N64</f>
        <v>41</v>
      </c>
      <c r="I9" s="8">
        <f>'Full Results'!P64</f>
        <v>80</v>
      </c>
      <c r="J9" s="8">
        <f>'Full Results'!R64</f>
        <v>85</v>
      </c>
      <c r="K9" s="8">
        <f>'Full Results'!T64</f>
        <v>73</v>
      </c>
      <c r="L9" s="8">
        <f>'Full Results'!V64</f>
        <v>64</v>
      </c>
      <c r="M9" s="8">
        <f>'Full Results'!X64</f>
        <v>0</v>
      </c>
      <c r="N9" s="8">
        <f>'Full Results'!Z64</f>
        <v>0</v>
      </c>
      <c r="O9" s="8">
        <f>'Full Results'!AB64</f>
        <v>0</v>
      </c>
      <c r="P9" s="8">
        <f>'Full Results'!AD64</f>
        <v>0</v>
      </c>
      <c r="T9" s="7">
        <f>RANK(E9,$E9:$P9,0)+COUNTIF($E9:E9,E9)-1</f>
        <v>1</v>
      </c>
      <c r="U9" s="7">
        <f>RANK(F9,$E9:$P9,0)+COUNTIF($E9:F9,F9)-1</f>
        <v>4</v>
      </c>
      <c r="V9" s="7">
        <f>RANK(G9,$E9:$P9,0)+COUNTIF($E9:G9,G9)-1</f>
        <v>3</v>
      </c>
      <c r="W9" s="7">
        <f>RANK(H9,$E9:$P9,0)+COUNTIF($E9:H9,H9)-1</f>
        <v>8</v>
      </c>
      <c r="X9" s="7">
        <f>RANK(I9,$E9:$P9,0)+COUNTIF($E9:I9,I9)-1</f>
        <v>5</v>
      </c>
      <c r="Y9" s="7">
        <f>RANK(J9,$E9:$P9,0)+COUNTIF($E9:J9,J9)-1</f>
        <v>2</v>
      </c>
      <c r="Z9" s="7">
        <f>RANK(K9,$E9:$P9,0)+COUNTIF($E9:K9,K9)-1</f>
        <v>6</v>
      </c>
      <c r="AA9" s="7">
        <f>RANK(L9,$E9:$P9,0)+COUNTIF($E9:L9,L9)-1</f>
        <v>7</v>
      </c>
      <c r="AB9" s="7">
        <f>RANK(M9,$E9:$P9,0)+COUNTIF($E9:M9,M9)-1</f>
        <v>9</v>
      </c>
      <c r="AC9" s="7">
        <f>RANK(N9,$E9:$P9,0)+COUNTIF($E9:N9,N9)-1</f>
        <v>10</v>
      </c>
      <c r="AD9" s="7">
        <f>RANK(O9,$E9:$P9,0)+COUNTIF($E9:O9,O9)-1</f>
        <v>11</v>
      </c>
      <c r="AE9" s="7">
        <f>RANK(P9,$E9:$P9,0)+COUNTIF($E9:P9,P9)-1</f>
        <v>12</v>
      </c>
    </row>
    <row r="10" spans="1:31" hidden="1" x14ac:dyDescent="0.2">
      <c r="E10" s="29"/>
      <c r="F10" s="15"/>
      <c r="G10" s="15"/>
      <c r="H10" s="15"/>
      <c r="I10" s="15"/>
      <c r="J10" s="15"/>
      <c r="K10" s="15"/>
      <c r="L10" s="15"/>
      <c r="M10" s="15"/>
      <c r="N10" s="15"/>
      <c r="O10" s="15"/>
      <c r="P10" s="15"/>
      <c r="T10" s="19" t="str">
        <f>$E$4</f>
        <v>POOLE</v>
      </c>
      <c r="U10" s="19" t="str">
        <f>$F$4</f>
        <v>Swim  Bournemouth</v>
      </c>
      <c r="V10" s="19" t="str">
        <f>$G$4</f>
        <v>WEYMOUTH</v>
      </c>
      <c r="W10" s="19" t="str">
        <f>$H$4</f>
        <v>SEAGULLS</v>
      </c>
      <c r="X10" s="20" t="str">
        <f>$I$4</f>
        <v>BRIDPORT</v>
      </c>
      <c r="Y10" s="19" t="str">
        <f>$J$4</f>
        <v>WEST DORSET</v>
      </c>
      <c r="Z10" s="19" t="str">
        <f>$K$4</f>
        <v>Wareham Blandford N Dorset</v>
      </c>
      <c r="AA10" s="19" t="str">
        <f>$L$4</f>
        <v>BCS</v>
      </c>
      <c r="AB10" s="19" t="str">
        <f>$M$4</f>
        <v xml:space="preserve"> </v>
      </c>
      <c r="AC10" s="19">
        <f>$N$4</f>
        <v>0</v>
      </c>
      <c r="AD10" s="19" t="str">
        <f>$O$4</f>
        <v>Team K</v>
      </c>
      <c r="AE10" s="19" t="str">
        <f>$P$4</f>
        <v>Team L</v>
      </c>
    </row>
    <row r="11" spans="1:31" hidden="1" x14ac:dyDescent="0.2">
      <c r="E11" s="30"/>
      <c r="F11" s="21"/>
      <c r="G11" s="21"/>
      <c r="H11" s="22"/>
      <c r="I11" s="21"/>
      <c r="J11" s="21"/>
      <c r="K11" s="23"/>
      <c r="L11" s="23"/>
      <c r="M11" s="24"/>
      <c r="N11" s="23"/>
      <c r="O11" s="24"/>
      <c r="P11" s="23"/>
      <c r="T11" s="19">
        <f t="shared" ref="T11:AE11" si="2">E9</f>
        <v>86</v>
      </c>
      <c r="U11" s="19">
        <f t="shared" si="2"/>
        <v>81</v>
      </c>
      <c r="V11" s="19">
        <f t="shared" si="2"/>
        <v>82</v>
      </c>
      <c r="W11" s="19">
        <f t="shared" si="2"/>
        <v>41</v>
      </c>
      <c r="X11" s="19">
        <f t="shared" si="2"/>
        <v>80</v>
      </c>
      <c r="Y11" s="19">
        <f t="shared" si="2"/>
        <v>85</v>
      </c>
      <c r="Z11" s="19">
        <f t="shared" si="2"/>
        <v>73</v>
      </c>
      <c r="AA11" s="19">
        <f t="shared" si="2"/>
        <v>64</v>
      </c>
      <c r="AB11" s="19">
        <f t="shared" si="2"/>
        <v>0</v>
      </c>
      <c r="AC11" s="19">
        <f t="shared" si="2"/>
        <v>0</v>
      </c>
      <c r="AD11" s="19">
        <f t="shared" si="2"/>
        <v>0</v>
      </c>
      <c r="AE11" s="19">
        <f t="shared" si="2"/>
        <v>0</v>
      </c>
    </row>
    <row r="12" spans="1:31" hidden="1" x14ac:dyDescent="0.2">
      <c r="B12" s="13" t="s">
        <v>26</v>
      </c>
      <c r="E12" s="8">
        <f>'Full Results'!H94</f>
        <v>126</v>
      </c>
      <c r="F12" s="8">
        <f>'Full Results'!J94</f>
        <v>131</v>
      </c>
      <c r="G12" s="8">
        <f>'Full Results'!L94</f>
        <v>125</v>
      </c>
      <c r="H12" s="8">
        <f>'Full Results'!N94</f>
        <v>71</v>
      </c>
      <c r="I12" s="8">
        <f>'Full Results'!P94</f>
        <v>121</v>
      </c>
      <c r="J12" s="8">
        <f>'Full Results'!R94</f>
        <v>124</v>
      </c>
      <c r="K12" s="8">
        <f>'Full Results'!T94</f>
        <v>105</v>
      </c>
      <c r="L12" s="8">
        <f>'Full Results'!V94</f>
        <v>102</v>
      </c>
      <c r="M12" s="8">
        <f>'Full Results'!X94</f>
        <v>0</v>
      </c>
      <c r="N12" s="8">
        <f>'Full Results'!Z94</f>
        <v>0</v>
      </c>
      <c r="O12" s="8">
        <f>'Full Results'!AB94</f>
        <v>0</v>
      </c>
      <c r="P12" s="8">
        <f>'Full Results'!AD94</f>
        <v>0</v>
      </c>
      <c r="T12" s="7">
        <f>RANK(E12,$E12:$P12,0)+COUNTIF($E12:E12,E12)-1</f>
        <v>2</v>
      </c>
      <c r="U12" s="7">
        <f>RANK(F12,$E12:$P12,0)+COUNTIF($E12:F12,F12)-1</f>
        <v>1</v>
      </c>
      <c r="V12" s="7">
        <f>RANK(G12,$E12:$P12,0)+COUNTIF($E12:G12,G12)-1</f>
        <v>3</v>
      </c>
      <c r="W12" s="7">
        <f>RANK(H12,$E12:$P12,0)+COUNTIF($E12:H12,H12)-1</f>
        <v>8</v>
      </c>
      <c r="X12" s="7">
        <f>RANK(I12,$E12:$P12,0)+COUNTIF($E12:I12,I12)-1</f>
        <v>5</v>
      </c>
      <c r="Y12" s="7">
        <f>RANK(J12,$E12:$P12,0)+COUNTIF($E12:J12,J12)-1</f>
        <v>4</v>
      </c>
      <c r="Z12" s="7">
        <f>RANK(K12,$E12:$P12,0)+COUNTIF($E12:K12,K12)-1</f>
        <v>6</v>
      </c>
      <c r="AA12" s="7">
        <f>RANK(L12,$E12:$P12,0)+COUNTIF($E12:L12,L12)-1</f>
        <v>7</v>
      </c>
      <c r="AB12" s="7">
        <f>RANK(M12,$E12:$P12,0)+COUNTIF($E12:M12,M12)-1</f>
        <v>9</v>
      </c>
      <c r="AC12" s="7">
        <f>RANK(N12,$E12:$P12,0)+COUNTIF($E12:N12,N12)-1</f>
        <v>10</v>
      </c>
      <c r="AD12" s="7">
        <f>RANK(O12,$E12:$P12,0)+COUNTIF($E12:O12,O12)-1</f>
        <v>11</v>
      </c>
      <c r="AE12" s="7">
        <f>RANK(P12,$E12:$P12,0)+COUNTIF($E12:P12,P12)-1</f>
        <v>12</v>
      </c>
    </row>
    <row r="13" spans="1:31" hidden="1" x14ac:dyDescent="0.2">
      <c r="B13" s="13"/>
      <c r="E13" s="29"/>
      <c r="F13" s="15"/>
      <c r="G13" s="15"/>
      <c r="H13" s="15"/>
      <c r="I13" s="15"/>
      <c r="J13" s="15"/>
      <c r="K13" s="15"/>
      <c r="L13" s="15"/>
      <c r="M13" s="15"/>
      <c r="N13" s="15"/>
      <c r="O13" s="15"/>
      <c r="P13" s="15"/>
      <c r="T13" s="19" t="str">
        <f>$E$4</f>
        <v>POOLE</v>
      </c>
      <c r="U13" s="19" t="str">
        <f>$F$4</f>
        <v>Swim  Bournemouth</v>
      </c>
      <c r="V13" s="19" t="str">
        <f>$G$4</f>
        <v>WEYMOUTH</v>
      </c>
      <c r="W13" s="19" t="str">
        <f>$H$4</f>
        <v>SEAGULLS</v>
      </c>
      <c r="X13" s="20" t="str">
        <f>$I$4</f>
        <v>BRIDPORT</v>
      </c>
      <c r="Y13" s="19" t="str">
        <f>$J$4</f>
        <v>WEST DORSET</v>
      </c>
      <c r="Z13" s="19" t="str">
        <f>$K$4</f>
        <v>Wareham Blandford N Dorset</v>
      </c>
      <c r="AA13" s="19" t="str">
        <f>$L$4</f>
        <v>BCS</v>
      </c>
      <c r="AB13" s="19" t="str">
        <f>$M$4</f>
        <v xml:space="preserve"> </v>
      </c>
      <c r="AC13" s="19">
        <f>$N$4</f>
        <v>0</v>
      </c>
      <c r="AD13" s="19" t="str">
        <f t="shared" ref="AD13" si="3">$O$4</f>
        <v>Team K</v>
      </c>
      <c r="AE13" s="19" t="str">
        <f t="shared" ref="AE13" si="4">$P$4</f>
        <v>Team L</v>
      </c>
    </row>
    <row r="14" spans="1:31" hidden="1" x14ac:dyDescent="0.2">
      <c r="E14" s="31"/>
      <c r="F14" s="25"/>
      <c r="G14" s="14"/>
      <c r="H14" s="25"/>
      <c r="I14" s="14"/>
      <c r="J14" s="25"/>
      <c r="K14" s="14"/>
      <c r="L14" s="25"/>
      <c r="M14" s="14"/>
      <c r="N14" s="25"/>
      <c r="O14" s="14"/>
      <c r="P14" s="25"/>
      <c r="T14" s="19">
        <f t="shared" ref="T14:AC14" si="5">E12</f>
        <v>126</v>
      </c>
      <c r="U14" s="19">
        <f t="shared" si="5"/>
        <v>131</v>
      </c>
      <c r="V14" s="19">
        <f t="shared" si="5"/>
        <v>125</v>
      </c>
      <c r="W14" s="19">
        <f t="shared" si="5"/>
        <v>71</v>
      </c>
      <c r="X14" s="19">
        <f t="shared" si="5"/>
        <v>121</v>
      </c>
      <c r="Y14" s="19">
        <f t="shared" si="5"/>
        <v>124</v>
      </c>
      <c r="Z14" s="19">
        <f t="shared" si="5"/>
        <v>105</v>
      </c>
      <c r="AA14" s="19">
        <f t="shared" si="5"/>
        <v>102</v>
      </c>
      <c r="AB14" s="19">
        <f t="shared" si="5"/>
        <v>0</v>
      </c>
      <c r="AC14" s="19">
        <f t="shared" si="5"/>
        <v>0</v>
      </c>
      <c r="AD14" s="19">
        <f t="shared" ref="AD14:AE14" si="6">O12</f>
        <v>0</v>
      </c>
      <c r="AE14" s="19">
        <f t="shared" si="6"/>
        <v>0</v>
      </c>
    </row>
    <row r="15" spans="1:31" hidden="1" x14ac:dyDescent="0.2">
      <c r="B15" s="13" t="s">
        <v>27</v>
      </c>
      <c r="E15" s="8">
        <f>'Full Results'!H124</f>
        <v>166</v>
      </c>
      <c r="F15" s="8">
        <f>'Full Results'!J124</f>
        <v>164</v>
      </c>
      <c r="G15" s="8">
        <f>'Full Results'!L124</f>
        <v>184</v>
      </c>
      <c r="H15" s="8">
        <f>'Full Results'!N124</f>
        <v>79</v>
      </c>
      <c r="I15" s="8">
        <f>'Full Results'!P124</f>
        <v>159</v>
      </c>
      <c r="J15" s="8">
        <f>'Full Results'!R124</f>
        <v>152</v>
      </c>
      <c r="K15" s="8">
        <f>'Full Results'!T124</f>
        <v>143</v>
      </c>
      <c r="L15" s="8">
        <f>'Full Results'!V124</f>
        <v>144</v>
      </c>
      <c r="M15" s="8">
        <f>'Full Results'!X124</f>
        <v>0</v>
      </c>
      <c r="N15" s="8">
        <f>'Full Results'!Z124</f>
        <v>0</v>
      </c>
      <c r="O15" s="8">
        <f>'Full Results'!AB124</f>
        <v>0</v>
      </c>
      <c r="P15" s="8">
        <f>'Full Results'!AD124</f>
        <v>0</v>
      </c>
      <c r="T15" s="7">
        <f>RANK(E15,$E15:$P15,0)+COUNTIF($E15:E15,E15)-1</f>
        <v>2</v>
      </c>
      <c r="U15" s="7">
        <f>RANK(F15,$E15:$P15,0)+COUNTIF($E15:F15,F15)-1</f>
        <v>3</v>
      </c>
      <c r="V15" s="7">
        <f>RANK(G15,$E15:$P15,0)+COUNTIF($E15:G15,G15)-1</f>
        <v>1</v>
      </c>
      <c r="W15" s="7">
        <f>RANK(H15,$E15:$P15,0)+COUNTIF($E15:H15,H15)-1</f>
        <v>8</v>
      </c>
      <c r="X15" s="7">
        <f>RANK(I15,$E15:$P15,0)+COUNTIF($E15:I15,I15)-1</f>
        <v>4</v>
      </c>
      <c r="Y15" s="7">
        <f>RANK(J15,$E15:$P15,0)+COUNTIF($E15:J15,J15)-1</f>
        <v>5</v>
      </c>
      <c r="Z15" s="7">
        <f>RANK(K15,$E15:$P15,0)+COUNTIF($E15:K15,K15)-1</f>
        <v>7</v>
      </c>
      <c r="AA15" s="7">
        <f>RANK(L15,$E15:$P15,0)+COUNTIF($E15:L15,L15)-1</f>
        <v>6</v>
      </c>
      <c r="AB15" s="7">
        <f>RANK(M15,$E15:$P15,0)+COUNTIF($E15:M15,M15)-1</f>
        <v>9</v>
      </c>
      <c r="AC15" s="7">
        <f>RANK(N15,$E15:$P15,0)+COUNTIF($E15:N15,N15)-1</f>
        <v>10</v>
      </c>
      <c r="AD15" s="7">
        <f>RANK(O15,$E15:$P15,0)+COUNTIF($E15:O15,O15)-1</f>
        <v>11</v>
      </c>
      <c r="AE15" s="7">
        <f>RANK(P15,$E15:$P15,0)+COUNTIF($E15:P15,P15)-1</f>
        <v>12</v>
      </c>
    </row>
    <row r="16" spans="1:31" hidden="1" x14ac:dyDescent="0.2">
      <c r="B16" s="13"/>
      <c r="E16" s="29"/>
      <c r="F16" s="15"/>
      <c r="G16" s="15"/>
      <c r="H16" s="15"/>
      <c r="I16" s="15"/>
      <c r="J16" s="15"/>
      <c r="K16" s="15"/>
      <c r="L16" s="15"/>
      <c r="M16" s="15"/>
      <c r="N16" s="15"/>
      <c r="O16" s="15"/>
      <c r="P16" s="15"/>
      <c r="T16" s="19" t="str">
        <f>$E$4</f>
        <v>POOLE</v>
      </c>
      <c r="U16" s="19" t="str">
        <f>$F$4</f>
        <v>Swim  Bournemouth</v>
      </c>
      <c r="V16" s="19" t="str">
        <f>$G$4</f>
        <v>WEYMOUTH</v>
      </c>
      <c r="W16" s="19" t="str">
        <f>$H$4</f>
        <v>SEAGULLS</v>
      </c>
      <c r="X16" s="20" t="str">
        <f>$I$4</f>
        <v>BRIDPORT</v>
      </c>
      <c r="Y16" s="19" t="str">
        <f>$J$4</f>
        <v>WEST DORSET</v>
      </c>
      <c r="Z16" s="19" t="str">
        <f>$K$4</f>
        <v>Wareham Blandford N Dorset</v>
      </c>
      <c r="AA16" s="19" t="str">
        <f>$L$4</f>
        <v>BCS</v>
      </c>
      <c r="AB16" s="19" t="str">
        <f>$M$4</f>
        <v xml:space="preserve"> </v>
      </c>
      <c r="AC16" s="19">
        <f>$N$4</f>
        <v>0</v>
      </c>
      <c r="AD16" s="19" t="str">
        <f t="shared" ref="AD16" si="7">$O$4</f>
        <v>Team K</v>
      </c>
      <c r="AE16" s="19" t="str">
        <f t="shared" ref="AE16" si="8">$P$4</f>
        <v>Team L</v>
      </c>
    </row>
    <row r="17" spans="2:31" hidden="1" x14ac:dyDescent="0.2">
      <c r="E17" s="29"/>
      <c r="F17" s="15"/>
      <c r="G17" s="15"/>
      <c r="H17" s="15"/>
      <c r="I17" s="15"/>
      <c r="J17" s="15"/>
      <c r="K17" s="15"/>
      <c r="L17" s="15"/>
      <c r="M17" s="15"/>
      <c r="N17" s="15"/>
      <c r="O17" s="15"/>
      <c r="P17" s="15"/>
      <c r="T17" s="19">
        <f t="shared" ref="T17:AC17" si="9">E15</f>
        <v>166</v>
      </c>
      <c r="U17" s="19">
        <f t="shared" si="9"/>
        <v>164</v>
      </c>
      <c r="V17" s="19">
        <f t="shared" si="9"/>
        <v>184</v>
      </c>
      <c r="W17" s="19">
        <f t="shared" si="9"/>
        <v>79</v>
      </c>
      <c r="X17" s="19">
        <f t="shared" si="9"/>
        <v>159</v>
      </c>
      <c r="Y17" s="19">
        <f t="shared" si="9"/>
        <v>152</v>
      </c>
      <c r="Z17" s="19">
        <f t="shared" si="9"/>
        <v>143</v>
      </c>
      <c r="AA17" s="19">
        <f t="shared" si="9"/>
        <v>144</v>
      </c>
      <c r="AB17" s="19">
        <f t="shared" si="9"/>
        <v>0</v>
      </c>
      <c r="AC17" s="19">
        <f t="shared" si="9"/>
        <v>0</v>
      </c>
      <c r="AD17" s="19">
        <f t="shared" ref="AD17:AE17" si="10">O15</f>
        <v>0</v>
      </c>
      <c r="AE17" s="19">
        <f t="shared" si="10"/>
        <v>0</v>
      </c>
    </row>
    <row r="18" spans="2:31" hidden="1" x14ac:dyDescent="0.2">
      <c r="B18" s="13" t="s">
        <v>29</v>
      </c>
      <c r="E18" s="8">
        <f>'Full Results'!H127</f>
        <v>173</v>
      </c>
      <c r="F18" s="8">
        <f>'Full Results'!J127</f>
        <v>168</v>
      </c>
      <c r="G18" s="8">
        <f>'Full Results'!L127</f>
        <v>190</v>
      </c>
      <c r="H18" s="8">
        <f>'Full Results'!N127</f>
        <v>87</v>
      </c>
      <c r="I18" s="8">
        <f>'Full Results'!P127</f>
        <v>159</v>
      </c>
      <c r="J18" s="8">
        <f>'Full Results'!R127</f>
        <v>155</v>
      </c>
      <c r="K18" s="8">
        <f>'Full Results'!T127</f>
        <v>148</v>
      </c>
      <c r="L18" s="8">
        <f>'Full Results'!V127</f>
        <v>144</v>
      </c>
      <c r="M18" s="8">
        <f>'Full Results'!X127</f>
        <v>0</v>
      </c>
      <c r="N18" s="8">
        <f>'Full Results'!Z127</f>
        <v>0</v>
      </c>
      <c r="O18" s="8">
        <f>'Full Results'!AB127</f>
        <v>0</v>
      </c>
      <c r="P18" s="8">
        <f>'Full Results'!AD127</f>
        <v>0</v>
      </c>
      <c r="T18" s="7">
        <f>RANK(E18,$E18:$P18,0)+COUNTIF($E18:E18,E18)-1</f>
        <v>2</v>
      </c>
      <c r="U18" s="7">
        <f>RANK(F18,$E18:$P18,0)+COUNTIF($E18:F18,F18)-1</f>
        <v>3</v>
      </c>
      <c r="V18" s="7">
        <f>RANK(G18,$E18:$P18,0)+COUNTIF($E18:G18,G18)-1</f>
        <v>1</v>
      </c>
      <c r="W18" s="7">
        <f>RANK(H18,$E18:$P18,0)+COUNTIF($E18:H18,H18)-1</f>
        <v>8</v>
      </c>
      <c r="X18" s="7">
        <f>RANK(I18,$E18:$P18,0)+COUNTIF($E18:I18,I18)-1</f>
        <v>4</v>
      </c>
      <c r="Y18" s="7">
        <f>RANK(J18,$E18:$P18,0)+COUNTIF($E18:J18,J18)-1</f>
        <v>5</v>
      </c>
      <c r="Z18" s="7">
        <f>RANK(K18,$E18:$P18,0)+COUNTIF($E18:K18,K18)-1</f>
        <v>6</v>
      </c>
      <c r="AA18" s="7">
        <f>RANK(L18,$E18:$P18,0)+COUNTIF($E18:L18,L18)-1</f>
        <v>7</v>
      </c>
      <c r="AB18" s="7">
        <f>RANK(M18,$E18:$P18,0)+COUNTIF($E18:M18,M18)-1</f>
        <v>9</v>
      </c>
      <c r="AC18" s="7">
        <f>RANK(N18,$E18:$P18,0)+COUNTIF($E18:N18,N18)-1</f>
        <v>10</v>
      </c>
      <c r="AD18" s="7">
        <f>RANK(O18,$E18:$P18,0)+COUNTIF($E18:O18,O18)-1</f>
        <v>11</v>
      </c>
      <c r="AE18" s="7">
        <f>RANK(P18,$E18:$P18,0)+COUNTIF($E18:P18,P18)-1</f>
        <v>12</v>
      </c>
    </row>
    <row r="19" spans="2:31" hidden="1" x14ac:dyDescent="0.2">
      <c r="B19" s="13"/>
      <c r="E19" s="29"/>
      <c r="F19" s="15"/>
      <c r="G19" s="15"/>
      <c r="H19" s="15"/>
      <c r="I19" s="15"/>
      <c r="J19" s="15"/>
      <c r="K19" s="15"/>
      <c r="L19" s="15"/>
      <c r="M19" s="15"/>
      <c r="N19" s="15"/>
      <c r="O19" s="15"/>
      <c r="P19" s="15"/>
      <c r="T19" s="19" t="str">
        <f>$E$4</f>
        <v>POOLE</v>
      </c>
      <c r="U19" s="19" t="str">
        <f>$F$4</f>
        <v>Swim  Bournemouth</v>
      </c>
      <c r="V19" s="19" t="str">
        <f>$G$4</f>
        <v>WEYMOUTH</v>
      </c>
      <c r="W19" s="19" t="str">
        <f>$H$4</f>
        <v>SEAGULLS</v>
      </c>
      <c r="X19" s="20" t="str">
        <f>$I$4</f>
        <v>BRIDPORT</v>
      </c>
      <c r="Y19" s="19" t="str">
        <f>$J$4</f>
        <v>WEST DORSET</v>
      </c>
      <c r="Z19" s="19" t="str">
        <f>$K$4</f>
        <v>Wareham Blandford N Dorset</v>
      </c>
      <c r="AA19" s="19" t="str">
        <f>$L$4</f>
        <v>BCS</v>
      </c>
      <c r="AB19" s="19" t="str">
        <f>$M$4</f>
        <v xml:space="preserve"> </v>
      </c>
      <c r="AC19" s="19">
        <f>$N$4</f>
        <v>0</v>
      </c>
      <c r="AD19" s="19" t="str">
        <f t="shared" ref="AD19" si="11">$O$4</f>
        <v>Team K</v>
      </c>
      <c r="AE19" s="19" t="str">
        <f t="shared" ref="AE19" si="12">$P$4</f>
        <v>Team L</v>
      </c>
    </row>
    <row r="20" spans="2:31" hidden="1" x14ac:dyDescent="0.2">
      <c r="E20" s="29"/>
      <c r="F20" s="15"/>
      <c r="G20" s="15"/>
      <c r="H20" s="15"/>
      <c r="I20" s="15"/>
      <c r="J20" s="15"/>
      <c r="K20" s="15"/>
      <c r="L20" s="15"/>
      <c r="M20" s="15"/>
      <c r="N20" s="15"/>
      <c r="O20" s="15"/>
      <c r="P20" s="15"/>
      <c r="T20" s="19">
        <f t="shared" ref="T20:AC20" si="13">E18</f>
        <v>173</v>
      </c>
      <c r="U20" s="19">
        <f t="shared" si="13"/>
        <v>168</v>
      </c>
      <c r="V20" s="19">
        <f t="shared" si="13"/>
        <v>190</v>
      </c>
      <c r="W20" s="19">
        <f t="shared" si="13"/>
        <v>87</v>
      </c>
      <c r="X20" s="19">
        <f t="shared" si="13"/>
        <v>159</v>
      </c>
      <c r="Y20" s="19">
        <f t="shared" si="13"/>
        <v>155</v>
      </c>
      <c r="Z20" s="19">
        <f t="shared" si="13"/>
        <v>148</v>
      </c>
      <c r="AA20" s="19">
        <f t="shared" si="13"/>
        <v>144</v>
      </c>
      <c r="AB20" s="19">
        <f t="shared" si="13"/>
        <v>0</v>
      </c>
      <c r="AC20" s="19">
        <f t="shared" si="13"/>
        <v>0</v>
      </c>
      <c r="AD20" s="19">
        <f t="shared" ref="AD20:AE20" si="14">O18</f>
        <v>0</v>
      </c>
      <c r="AE20" s="19">
        <f t="shared" si="14"/>
        <v>0</v>
      </c>
    </row>
    <row r="21" spans="2:31" ht="13.5" hidden="1" customHeight="1" x14ac:dyDescent="0.2">
      <c r="B21" s="13" t="s">
        <v>28</v>
      </c>
      <c r="E21" s="8">
        <f>'Full Results'!H127</f>
        <v>173</v>
      </c>
      <c r="F21" s="3">
        <f>'Full Results'!J127</f>
        <v>168</v>
      </c>
      <c r="G21" s="3">
        <f>'Full Results'!L127</f>
        <v>190</v>
      </c>
      <c r="H21" s="3">
        <f>'Full Results'!N127</f>
        <v>87</v>
      </c>
      <c r="I21" s="3">
        <f>'Full Results'!P127</f>
        <v>159</v>
      </c>
      <c r="J21" s="3">
        <f>'Full Results'!R127</f>
        <v>155</v>
      </c>
      <c r="K21" s="3">
        <f>'Full Results'!T127</f>
        <v>148</v>
      </c>
      <c r="L21" s="3">
        <f>'Full Results'!V127</f>
        <v>144</v>
      </c>
      <c r="M21" s="3">
        <f>'Full Results'!X127</f>
        <v>0</v>
      </c>
      <c r="N21" s="3">
        <f>'Full Results'!Z127</f>
        <v>0</v>
      </c>
      <c r="O21" s="3">
        <f>'Full Results'!AB127</f>
        <v>0</v>
      </c>
      <c r="P21" s="3">
        <f>'Full Results'!AD127</f>
        <v>0</v>
      </c>
      <c r="T21" s="7">
        <f>RANK(E21,$E21:$P21,0)+COUNTIF($E21:E21,E21)-1</f>
        <v>2</v>
      </c>
      <c r="U21" s="7">
        <f>RANK(F21,$E21:$P21,0)+COUNTIF($E21:F21,F21)-1</f>
        <v>3</v>
      </c>
      <c r="V21" s="7">
        <f>RANK(G21,$E21:$P21,0)+COUNTIF($E21:G21,G21)-1</f>
        <v>1</v>
      </c>
      <c r="W21" s="7">
        <f>RANK(H21,$E21:$P21,0)+COUNTIF($E21:H21,H21)-1</f>
        <v>8</v>
      </c>
      <c r="X21" s="7">
        <f>RANK(I21,$E21:$P21,0)+COUNTIF($E21:I21,I21)-1</f>
        <v>4</v>
      </c>
      <c r="Y21" s="7">
        <f>RANK(J21,$E21:$P21,0)+COUNTIF($E21:J21,J21)-1</f>
        <v>5</v>
      </c>
      <c r="Z21" s="7">
        <f>RANK(K21,$E21:$P21,0)+COUNTIF($E21:K21,K21)-1</f>
        <v>6</v>
      </c>
      <c r="AA21" s="7">
        <f>RANK(L21,$E21:$P21,0)+COUNTIF($E21:L21,L21)-1</f>
        <v>7</v>
      </c>
      <c r="AB21" s="7">
        <f>RANK(M21,$E21:$P21,0)+COUNTIF($E21:M21,M21)-1</f>
        <v>9</v>
      </c>
      <c r="AC21" s="7">
        <f>RANK(N21,$E21:$P21,0)+COUNTIF($E21:N21,N21)-1</f>
        <v>10</v>
      </c>
      <c r="AD21" s="7">
        <f>RANK(O21,$E21:$P21,0)+COUNTIF($E21:O21,O21)-1</f>
        <v>11</v>
      </c>
      <c r="AE21" s="7">
        <f>RANK(P21,$E21:$P21,0)+COUNTIF($E21:P21,P21)-1</f>
        <v>12</v>
      </c>
    </row>
    <row r="22" spans="2:31" hidden="1" x14ac:dyDescent="0.2">
      <c r="T22" s="19" t="str">
        <f>$E$4</f>
        <v>POOLE</v>
      </c>
      <c r="U22" s="19" t="str">
        <f>$F$4</f>
        <v>Swim  Bournemouth</v>
      </c>
      <c r="V22" s="19" t="str">
        <f>$G$4</f>
        <v>WEYMOUTH</v>
      </c>
      <c r="W22" s="19" t="str">
        <f>$H$4</f>
        <v>SEAGULLS</v>
      </c>
      <c r="X22" s="20" t="str">
        <f>$I$4</f>
        <v>BRIDPORT</v>
      </c>
      <c r="Y22" s="19" t="str">
        <f>$J$4</f>
        <v>WEST DORSET</v>
      </c>
      <c r="Z22" s="19" t="str">
        <f>$K$4</f>
        <v>Wareham Blandford N Dorset</v>
      </c>
      <c r="AA22" s="19" t="str">
        <f>$L$4</f>
        <v>BCS</v>
      </c>
      <c r="AB22" s="19" t="str">
        <f>$M$4</f>
        <v xml:space="preserve"> </v>
      </c>
      <c r="AC22" s="19">
        <f>$N$4</f>
        <v>0</v>
      </c>
      <c r="AD22" s="19" t="str">
        <f t="shared" ref="AD22" si="15">$O$4</f>
        <v>Team K</v>
      </c>
      <c r="AE22" s="19" t="str">
        <f t="shared" ref="AE22" si="16">$P$4</f>
        <v>Team L</v>
      </c>
    </row>
    <row r="23" spans="2:31" hidden="1" x14ac:dyDescent="0.2">
      <c r="T23" s="19">
        <f t="shared" ref="T23:AC23" si="17">E21</f>
        <v>173</v>
      </c>
      <c r="U23" s="19">
        <f t="shared" si="17"/>
        <v>168</v>
      </c>
      <c r="V23" s="19">
        <f t="shared" si="17"/>
        <v>190</v>
      </c>
      <c r="W23" s="19">
        <f t="shared" si="17"/>
        <v>87</v>
      </c>
      <c r="X23" s="19">
        <f t="shared" si="17"/>
        <v>159</v>
      </c>
      <c r="Y23" s="19">
        <f t="shared" si="17"/>
        <v>155</v>
      </c>
      <c r="Z23" s="19">
        <f t="shared" si="17"/>
        <v>148</v>
      </c>
      <c r="AA23" s="19">
        <f t="shared" si="17"/>
        <v>144</v>
      </c>
      <c r="AB23" s="19">
        <f t="shared" si="17"/>
        <v>0</v>
      </c>
      <c r="AC23" s="19">
        <f t="shared" si="17"/>
        <v>0</v>
      </c>
      <c r="AD23" s="19">
        <f t="shared" ref="AD23:AE23" si="18">O21</f>
        <v>0</v>
      </c>
      <c r="AE23" s="19">
        <f t="shared" si="18"/>
        <v>0</v>
      </c>
    </row>
    <row r="24" spans="2:31" ht="13.5" thickBot="1" x14ac:dyDescent="0.25"/>
    <row r="25" spans="2:31" s="159" customFormat="1" ht="18.75" thickTop="1" x14ac:dyDescent="0.25">
      <c r="D25" s="469" t="s">
        <v>181</v>
      </c>
      <c r="E25" s="470"/>
      <c r="F25" s="470"/>
      <c r="G25" s="470"/>
      <c r="H25" s="470"/>
      <c r="I25" s="470"/>
      <c r="J25" s="470"/>
      <c r="K25" s="470"/>
      <c r="L25" s="470"/>
      <c r="M25" s="470"/>
      <c r="N25" s="470"/>
      <c r="O25" s="477" t="s">
        <v>30</v>
      </c>
      <c r="P25" s="478"/>
    </row>
    <row r="26" spans="2:31" s="159" customFormat="1" ht="18.75" thickBot="1" x14ac:dyDescent="0.3">
      <c r="D26" s="160" t="s">
        <v>31</v>
      </c>
      <c r="E26" s="469" t="s">
        <v>32</v>
      </c>
      <c r="F26" s="481"/>
      <c r="G26" s="470" t="s">
        <v>33</v>
      </c>
      <c r="H26" s="470"/>
      <c r="I26" s="469" t="s">
        <v>34</v>
      </c>
      <c r="J26" s="481"/>
      <c r="K26" s="469" t="s">
        <v>35</v>
      </c>
      <c r="L26" s="481"/>
      <c r="M26" s="469" t="s">
        <v>176</v>
      </c>
      <c r="N26" s="470"/>
      <c r="O26" s="479"/>
      <c r="P26" s="480"/>
    </row>
    <row r="27" spans="2:31" s="159" customFormat="1" ht="18.75" customHeight="1" thickTop="1" x14ac:dyDescent="0.25">
      <c r="D27" s="161">
        <v>1</v>
      </c>
      <c r="E27" s="166" t="str">
        <f t="shared" ref="E27:E38" si="19">HLOOKUP($D27,$T$6:$AE$8,2,FALSE)</f>
        <v>Wareham Blandford N Dorset</v>
      </c>
      <c r="F27" s="162">
        <f>HLOOKUP($D27,$T$6:$AE$8,3,FALSE)</f>
        <v>50</v>
      </c>
      <c r="G27" s="166" t="str">
        <f>HLOOKUP($D27,$T$9:$AE$11,2,FALSE)</f>
        <v>POOLE</v>
      </c>
      <c r="H27" s="162">
        <f>HLOOKUP($D27,$T$9:$AE$11,3,FALSE)</f>
        <v>86</v>
      </c>
      <c r="I27" s="166" t="str">
        <f>HLOOKUP($D27,$T$12:$AE$14,2,FALSE)</f>
        <v>Swim  Bournemouth</v>
      </c>
      <c r="J27" s="162">
        <f>HLOOKUP($D27,$T$12:$AE$14,3,FALSE)</f>
        <v>131</v>
      </c>
      <c r="K27" s="166" t="str">
        <f>HLOOKUP($D27,$T$15:$AE$17,2,FALSE)</f>
        <v>WEYMOUTH</v>
      </c>
      <c r="L27" s="162">
        <f>HLOOKUP($D27,$T$15:$AE$17,3,FALSE)</f>
        <v>184</v>
      </c>
      <c r="M27" s="166" t="str">
        <f>HLOOKUP($D27,$T$18:$AE$20,2,FALSE)</f>
        <v>WEYMOUTH</v>
      </c>
      <c r="N27" s="162">
        <f>HLOOKUP($D27,$T$18:$AE$20,3,FALSE)</f>
        <v>190</v>
      </c>
      <c r="O27" s="169" t="str">
        <f>HLOOKUP($D27,$T$21:$AE$23,2,FALSE)</f>
        <v>WEYMOUTH</v>
      </c>
      <c r="P27" s="163">
        <f>HLOOKUP($D27,$T$21:$AE$23,3,FALSE)</f>
        <v>190</v>
      </c>
    </row>
    <row r="28" spans="2:31" s="159" customFormat="1" ht="18.75" customHeight="1" x14ac:dyDescent="0.25">
      <c r="D28" s="164">
        <v>2</v>
      </c>
      <c r="E28" s="166" t="str">
        <f t="shared" si="19"/>
        <v>POOLE</v>
      </c>
      <c r="F28" s="162">
        <f t="shared" ref="F28:F38" si="20">HLOOKUP($D28,$T$6:$AE$8,3,FALSE)</f>
        <v>42</v>
      </c>
      <c r="G28" s="166" t="str">
        <f>HLOOKUP($D28,$T$9:$AE$11,2,FALSE)</f>
        <v>WEST DORSET</v>
      </c>
      <c r="H28" s="162">
        <f>HLOOKUP($D28,$T$9:$AE$11,3,FALSE)</f>
        <v>85</v>
      </c>
      <c r="I28" s="166" t="str">
        <f t="shared" ref="I28:I38" si="21">HLOOKUP($D28,$T$12:$AE$14,2,FALSE)</f>
        <v>POOLE</v>
      </c>
      <c r="J28" s="162">
        <f t="shared" ref="J28:J38" si="22">HLOOKUP($D28,$T$12:$AE$14,3,FALSE)</f>
        <v>126</v>
      </c>
      <c r="K28" s="166" t="str">
        <f t="shared" ref="K28:K38" si="23">HLOOKUP($D28,$T$15:$AE$17,2,FALSE)</f>
        <v>POOLE</v>
      </c>
      <c r="L28" s="162">
        <f t="shared" ref="L28:L38" si="24">HLOOKUP($D28,$T$15:$AE$17,3,FALSE)</f>
        <v>166</v>
      </c>
      <c r="M28" s="166" t="str">
        <f t="shared" ref="M28:M38" si="25">HLOOKUP($D28,$T$18:$AE$20,2,FALSE)</f>
        <v>POOLE</v>
      </c>
      <c r="N28" s="162">
        <f t="shared" ref="N28:N38" si="26">HLOOKUP($D28,$T$18:$AE$20,3,FALSE)</f>
        <v>173</v>
      </c>
      <c r="O28" s="170" t="str">
        <f t="shared" ref="O28:O38" si="27">HLOOKUP($D28,$T$21:$AE$23,2,FALSE)</f>
        <v>POOLE</v>
      </c>
      <c r="P28" s="165">
        <f t="shared" ref="P28:P38" si="28">HLOOKUP($D28,$T$21:$AE$23,3,FALSE)</f>
        <v>173</v>
      </c>
    </row>
    <row r="29" spans="2:31" s="159" customFormat="1" ht="18.75" customHeight="1" x14ac:dyDescent="0.25">
      <c r="D29" s="164">
        <v>3</v>
      </c>
      <c r="E29" s="166" t="str">
        <f t="shared" si="19"/>
        <v>WEST DORSET</v>
      </c>
      <c r="F29" s="162">
        <f t="shared" si="20"/>
        <v>41</v>
      </c>
      <c r="G29" s="166" t="str">
        <f t="shared" ref="G29:G38" si="29">HLOOKUP($D29,$T$9:$AE$11,2,FALSE)</f>
        <v>WEYMOUTH</v>
      </c>
      <c r="H29" s="162">
        <f t="shared" ref="H29:H38" si="30">HLOOKUP($D29,$T$9:$AE$11,3,FALSE)</f>
        <v>82</v>
      </c>
      <c r="I29" s="166" t="str">
        <f t="shared" si="21"/>
        <v>WEYMOUTH</v>
      </c>
      <c r="J29" s="162">
        <f t="shared" si="22"/>
        <v>125</v>
      </c>
      <c r="K29" s="166" t="str">
        <f t="shared" si="23"/>
        <v>Swim  Bournemouth</v>
      </c>
      <c r="L29" s="162">
        <f t="shared" si="24"/>
        <v>164</v>
      </c>
      <c r="M29" s="166" t="str">
        <f t="shared" si="25"/>
        <v>Swim  Bournemouth</v>
      </c>
      <c r="N29" s="162">
        <f t="shared" si="26"/>
        <v>168</v>
      </c>
      <c r="O29" s="170" t="str">
        <f t="shared" si="27"/>
        <v>Swim  Bournemouth</v>
      </c>
      <c r="P29" s="165">
        <f t="shared" si="28"/>
        <v>168</v>
      </c>
    </row>
    <row r="30" spans="2:31" s="159" customFormat="1" ht="18.75" customHeight="1" x14ac:dyDescent="0.25">
      <c r="D30" s="164">
        <v>4</v>
      </c>
      <c r="E30" s="166" t="str">
        <f t="shared" si="19"/>
        <v>Swim  Bournemouth</v>
      </c>
      <c r="F30" s="162">
        <f t="shared" si="20"/>
        <v>38</v>
      </c>
      <c r="G30" s="166" t="str">
        <f t="shared" si="29"/>
        <v>Swim  Bournemouth</v>
      </c>
      <c r="H30" s="162">
        <f t="shared" si="30"/>
        <v>81</v>
      </c>
      <c r="I30" s="166" t="str">
        <f t="shared" si="21"/>
        <v>WEST DORSET</v>
      </c>
      <c r="J30" s="162">
        <f t="shared" si="22"/>
        <v>124</v>
      </c>
      <c r="K30" s="166" t="str">
        <f t="shared" si="23"/>
        <v>BRIDPORT</v>
      </c>
      <c r="L30" s="162">
        <f t="shared" si="24"/>
        <v>159</v>
      </c>
      <c r="M30" s="166" t="str">
        <f t="shared" si="25"/>
        <v>BRIDPORT</v>
      </c>
      <c r="N30" s="162">
        <f t="shared" si="26"/>
        <v>159</v>
      </c>
      <c r="O30" s="170" t="str">
        <f t="shared" si="27"/>
        <v>BRIDPORT</v>
      </c>
      <c r="P30" s="165">
        <f t="shared" si="28"/>
        <v>159</v>
      </c>
    </row>
    <row r="31" spans="2:31" s="159" customFormat="1" ht="18.75" customHeight="1" x14ac:dyDescent="0.25">
      <c r="D31" s="164">
        <v>5</v>
      </c>
      <c r="E31" s="166" t="str">
        <f t="shared" si="19"/>
        <v>WEYMOUTH</v>
      </c>
      <c r="F31" s="162">
        <f t="shared" si="20"/>
        <v>38</v>
      </c>
      <c r="G31" s="166" t="str">
        <f t="shared" si="29"/>
        <v>BRIDPORT</v>
      </c>
      <c r="H31" s="162">
        <f t="shared" si="30"/>
        <v>80</v>
      </c>
      <c r="I31" s="166" t="str">
        <f t="shared" si="21"/>
        <v>BRIDPORT</v>
      </c>
      <c r="J31" s="162">
        <f t="shared" si="22"/>
        <v>121</v>
      </c>
      <c r="K31" s="166" t="str">
        <f t="shared" si="23"/>
        <v>WEST DORSET</v>
      </c>
      <c r="L31" s="162">
        <f t="shared" si="24"/>
        <v>152</v>
      </c>
      <c r="M31" s="166" t="str">
        <f t="shared" si="25"/>
        <v>WEST DORSET</v>
      </c>
      <c r="N31" s="162">
        <f t="shared" si="26"/>
        <v>155</v>
      </c>
      <c r="O31" s="170" t="str">
        <f t="shared" si="27"/>
        <v>WEST DORSET</v>
      </c>
      <c r="P31" s="165">
        <f t="shared" si="28"/>
        <v>155</v>
      </c>
    </row>
    <row r="32" spans="2:31" ht="18.75" customHeight="1" x14ac:dyDescent="0.25">
      <c r="D32" s="249">
        <v>6</v>
      </c>
      <c r="E32" s="33" t="str">
        <f t="shared" si="19"/>
        <v>BRIDPORT</v>
      </c>
      <c r="F32" s="250">
        <f t="shared" si="20"/>
        <v>38</v>
      </c>
      <c r="G32" s="33" t="str">
        <f t="shared" si="29"/>
        <v>Wareham Blandford N Dorset</v>
      </c>
      <c r="H32" s="250">
        <f t="shared" si="30"/>
        <v>73</v>
      </c>
      <c r="I32" s="33" t="str">
        <f t="shared" si="21"/>
        <v>Wareham Blandford N Dorset</v>
      </c>
      <c r="J32" s="250">
        <f t="shared" si="22"/>
        <v>105</v>
      </c>
      <c r="K32" s="33" t="str">
        <f t="shared" si="23"/>
        <v>BCS</v>
      </c>
      <c r="L32" s="250">
        <f t="shared" si="24"/>
        <v>144</v>
      </c>
      <c r="M32" s="33" t="str">
        <f t="shared" si="25"/>
        <v>Wareham Blandford N Dorset</v>
      </c>
      <c r="N32" s="250">
        <f t="shared" si="26"/>
        <v>148</v>
      </c>
      <c r="O32" s="142" t="str">
        <f t="shared" si="27"/>
        <v>Wareham Blandford N Dorset</v>
      </c>
      <c r="P32" s="251">
        <f t="shared" si="28"/>
        <v>148</v>
      </c>
    </row>
    <row r="33" spans="4:16" ht="18.75" customHeight="1" x14ac:dyDescent="0.25">
      <c r="D33" s="249">
        <v>7</v>
      </c>
      <c r="E33" s="33" t="str">
        <f t="shared" si="19"/>
        <v>BCS</v>
      </c>
      <c r="F33" s="250">
        <f t="shared" si="20"/>
        <v>30</v>
      </c>
      <c r="G33" s="33" t="str">
        <f t="shared" si="29"/>
        <v>BCS</v>
      </c>
      <c r="H33" s="250">
        <f t="shared" si="30"/>
        <v>64</v>
      </c>
      <c r="I33" s="33" t="str">
        <f t="shared" si="21"/>
        <v>BCS</v>
      </c>
      <c r="J33" s="250">
        <f t="shared" si="22"/>
        <v>102</v>
      </c>
      <c r="K33" s="33" t="str">
        <f t="shared" si="23"/>
        <v>Wareham Blandford N Dorset</v>
      </c>
      <c r="L33" s="250">
        <f t="shared" si="24"/>
        <v>143</v>
      </c>
      <c r="M33" s="33" t="str">
        <f t="shared" si="25"/>
        <v>BCS</v>
      </c>
      <c r="N33" s="250">
        <f t="shared" si="26"/>
        <v>144</v>
      </c>
      <c r="O33" s="142" t="str">
        <f t="shared" si="27"/>
        <v>BCS</v>
      </c>
      <c r="P33" s="251">
        <f t="shared" si="28"/>
        <v>144</v>
      </c>
    </row>
    <row r="34" spans="4:16" ht="18.75" customHeight="1" x14ac:dyDescent="0.25">
      <c r="D34" s="249">
        <v>8</v>
      </c>
      <c r="E34" s="33" t="str">
        <f t="shared" si="19"/>
        <v>SEAGULLS</v>
      </c>
      <c r="F34" s="250">
        <f t="shared" si="20"/>
        <v>14</v>
      </c>
      <c r="G34" s="33" t="str">
        <f t="shared" si="29"/>
        <v>SEAGULLS</v>
      </c>
      <c r="H34" s="250">
        <f t="shared" si="30"/>
        <v>41</v>
      </c>
      <c r="I34" s="33" t="str">
        <f t="shared" si="21"/>
        <v>SEAGULLS</v>
      </c>
      <c r="J34" s="250">
        <f t="shared" si="22"/>
        <v>71</v>
      </c>
      <c r="K34" s="33" t="str">
        <f t="shared" si="23"/>
        <v>SEAGULLS</v>
      </c>
      <c r="L34" s="250">
        <f t="shared" si="24"/>
        <v>79</v>
      </c>
      <c r="M34" s="33" t="str">
        <f t="shared" si="25"/>
        <v>SEAGULLS</v>
      </c>
      <c r="N34" s="250">
        <f t="shared" si="26"/>
        <v>87</v>
      </c>
      <c r="O34" s="142" t="str">
        <f t="shared" si="27"/>
        <v>SEAGULLS</v>
      </c>
      <c r="P34" s="251">
        <f t="shared" si="28"/>
        <v>87</v>
      </c>
    </row>
    <row r="35" spans="4:16" ht="18.75" hidden="1" customHeight="1" x14ac:dyDescent="0.25">
      <c r="D35" s="249">
        <v>9</v>
      </c>
      <c r="E35" s="33" t="str">
        <f t="shared" si="19"/>
        <v xml:space="preserve"> </v>
      </c>
      <c r="F35" s="250">
        <f t="shared" si="20"/>
        <v>0</v>
      </c>
      <c r="G35" s="33" t="str">
        <f t="shared" si="29"/>
        <v xml:space="preserve"> </v>
      </c>
      <c r="H35" s="250">
        <f t="shared" si="30"/>
        <v>0</v>
      </c>
      <c r="I35" s="33" t="str">
        <f t="shared" si="21"/>
        <v xml:space="preserve"> </v>
      </c>
      <c r="J35" s="250">
        <f t="shared" si="22"/>
        <v>0</v>
      </c>
      <c r="K35" s="33" t="str">
        <f t="shared" si="23"/>
        <v xml:space="preserve"> </v>
      </c>
      <c r="L35" s="250">
        <f t="shared" si="24"/>
        <v>0</v>
      </c>
      <c r="M35" s="33" t="str">
        <f t="shared" si="25"/>
        <v xml:space="preserve"> </v>
      </c>
      <c r="N35" s="250">
        <f t="shared" si="26"/>
        <v>0</v>
      </c>
      <c r="O35" s="142" t="str">
        <f t="shared" si="27"/>
        <v xml:space="preserve"> </v>
      </c>
      <c r="P35" s="251">
        <f t="shared" si="28"/>
        <v>0</v>
      </c>
    </row>
    <row r="36" spans="4:16" hidden="1" x14ac:dyDescent="0.2">
      <c r="D36" s="36">
        <v>10</v>
      </c>
      <c r="E36" s="33">
        <f t="shared" si="19"/>
        <v>0</v>
      </c>
      <c r="F36" s="59">
        <f t="shared" si="20"/>
        <v>0</v>
      </c>
      <c r="G36" s="33">
        <f t="shared" si="29"/>
        <v>0</v>
      </c>
      <c r="H36" s="59">
        <f t="shared" si="30"/>
        <v>0</v>
      </c>
      <c r="I36" s="33">
        <f t="shared" si="21"/>
        <v>0</v>
      </c>
      <c r="J36" s="59">
        <f t="shared" si="22"/>
        <v>0</v>
      </c>
      <c r="K36" s="33">
        <f t="shared" si="23"/>
        <v>0</v>
      </c>
      <c r="L36" s="59">
        <f t="shared" si="24"/>
        <v>0</v>
      </c>
      <c r="M36" s="33">
        <f t="shared" si="25"/>
        <v>0</v>
      </c>
      <c r="N36" s="59">
        <f t="shared" si="26"/>
        <v>0</v>
      </c>
      <c r="O36" s="142">
        <f t="shared" si="27"/>
        <v>0</v>
      </c>
      <c r="P36" s="61">
        <f t="shared" si="28"/>
        <v>0</v>
      </c>
    </row>
    <row r="37" spans="4:16" hidden="1" x14ac:dyDescent="0.2">
      <c r="D37" s="36">
        <v>11</v>
      </c>
      <c r="E37" s="33" t="str">
        <f t="shared" si="19"/>
        <v>Team K</v>
      </c>
      <c r="F37" s="59">
        <f t="shared" si="20"/>
        <v>0</v>
      </c>
      <c r="G37" s="33" t="str">
        <f t="shared" si="29"/>
        <v>Team K</v>
      </c>
      <c r="H37" s="59">
        <f t="shared" si="30"/>
        <v>0</v>
      </c>
      <c r="I37" s="33" t="str">
        <f t="shared" si="21"/>
        <v>Team K</v>
      </c>
      <c r="J37" s="59">
        <f t="shared" si="22"/>
        <v>0</v>
      </c>
      <c r="K37" s="33" t="str">
        <f t="shared" si="23"/>
        <v>Team K</v>
      </c>
      <c r="L37" s="59">
        <f t="shared" si="24"/>
        <v>0</v>
      </c>
      <c r="M37" s="33" t="str">
        <f t="shared" si="25"/>
        <v>Team K</v>
      </c>
      <c r="N37" s="59">
        <f t="shared" si="26"/>
        <v>0</v>
      </c>
      <c r="O37" s="142" t="str">
        <f t="shared" si="27"/>
        <v>Team K</v>
      </c>
      <c r="P37" s="61">
        <f t="shared" si="28"/>
        <v>0</v>
      </c>
    </row>
    <row r="38" spans="4:16" hidden="1" x14ac:dyDescent="0.2">
      <c r="D38" s="37">
        <v>12</v>
      </c>
      <c r="E38" s="34" t="str">
        <f t="shared" si="19"/>
        <v>Team L</v>
      </c>
      <c r="F38" s="60">
        <f t="shared" si="20"/>
        <v>0</v>
      </c>
      <c r="G38" s="34" t="str">
        <f t="shared" si="29"/>
        <v>Team L</v>
      </c>
      <c r="H38" s="60">
        <f t="shared" si="30"/>
        <v>0</v>
      </c>
      <c r="I38" s="34" t="str">
        <f t="shared" si="21"/>
        <v>Team L</v>
      </c>
      <c r="J38" s="60">
        <f t="shared" si="22"/>
        <v>0</v>
      </c>
      <c r="K38" s="34" t="str">
        <f t="shared" si="23"/>
        <v>Team L</v>
      </c>
      <c r="L38" s="60">
        <f t="shared" si="24"/>
        <v>0</v>
      </c>
      <c r="M38" s="34" t="str">
        <f t="shared" si="25"/>
        <v>Team L</v>
      </c>
      <c r="N38" s="60">
        <f t="shared" si="26"/>
        <v>0</v>
      </c>
      <c r="O38" s="143" t="str">
        <f t="shared" si="27"/>
        <v>Team L</v>
      </c>
      <c r="P38" s="144">
        <f t="shared" si="28"/>
        <v>0</v>
      </c>
    </row>
    <row r="39" spans="4:16" hidden="1" x14ac:dyDescent="0.2"/>
    <row r="40" spans="4:16" ht="18" x14ac:dyDescent="0.25">
      <c r="D40" s="234"/>
      <c r="E40" s="235"/>
      <c r="F40" s="234"/>
      <c r="G40" s="235"/>
      <c r="H40" s="234"/>
      <c r="I40" s="235"/>
      <c r="J40" s="236"/>
      <c r="K40" s="235"/>
      <c r="L40" s="234"/>
      <c r="M40" s="235"/>
      <c r="N40" s="234"/>
      <c r="O40" s="235"/>
      <c r="P40" s="234"/>
    </row>
    <row r="41" spans="4:16" ht="25.5" customHeight="1" x14ac:dyDescent="0.4">
      <c r="D41" s="482" t="s">
        <v>179</v>
      </c>
      <c r="E41" s="483"/>
      <c r="F41" s="483"/>
      <c r="G41" s="483"/>
      <c r="H41" s="484"/>
    </row>
    <row r="42" spans="4:16" ht="12.75" customHeight="1" x14ac:dyDescent="0.2">
      <c r="D42" s="471" t="s">
        <v>31</v>
      </c>
      <c r="E42" s="471" t="s">
        <v>30</v>
      </c>
      <c r="F42" s="471"/>
      <c r="G42" s="472" t="s">
        <v>178</v>
      </c>
      <c r="H42" s="474">
        <v>30</v>
      </c>
    </row>
    <row r="43" spans="4:16" ht="12.75" customHeight="1" x14ac:dyDescent="0.2">
      <c r="D43" s="471"/>
      <c r="E43" s="471"/>
      <c r="F43" s="471"/>
      <c r="G43" s="473"/>
      <c r="H43" s="475"/>
    </row>
    <row r="44" spans="4:16" ht="20.100000000000001" hidden="1" customHeight="1" x14ac:dyDescent="0.25">
      <c r="D44" s="167">
        <v>12</v>
      </c>
      <c r="E44" s="464" t="str">
        <f>HLOOKUP($D38,$T$21:$AE$23,2,FALSE)</f>
        <v>Team L</v>
      </c>
      <c r="F44" s="464"/>
      <c r="G44" s="168">
        <f>HLOOKUP($D38,$T$21:$AE$23,3,FALSE)</f>
        <v>0</v>
      </c>
    </row>
    <row r="45" spans="4:16" ht="20.100000000000001" hidden="1" customHeight="1" x14ac:dyDescent="0.25">
      <c r="D45" s="167">
        <v>11</v>
      </c>
      <c r="E45" s="464" t="str">
        <f>HLOOKUP($D37,$T$21:$AE$23,2,FALSE)</f>
        <v>Team K</v>
      </c>
      <c r="F45" s="464"/>
      <c r="G45" s="168">
        <f>HLOOKUP($D37,$T$21:$AE$23,3,FALSE)</f>
        <v>0</v>
      </c>
    </row>
    <row r="46" spans="4:16" ht="20.100000000000001" hidden="1" customHeight="1" x14ac:dyDescent="0.25">
      <c r="D46" s="167">
        <v>10</v>
      </c>
      <c r="E46" s="464">
        <f>HLOOKUP($D36,$T$21:$AE$23,2,FALSE)</f>
        <v>0</v>
      </c>
      <c r="F46" s="464"/>
      <c r="G46" s="168">
        <f>HLOOKUP($D36,$T$21:$AE$23,3,FALSE)</f>
        <v>0</v>
      </c>
    </row>
    <row r="47" spans="4:16" ht="20.100000000000001" hidden="1" customHeight="1" x14ac:dyDescent="0.25">
      <c r="D47" s="167">
        <v>9</v>
      </c>
      <c r="E47" s="464" t="str">
        <f>HLOOKUP($D35,$T$21:$AE$23,2,FALSE)</f>
        <v xml:space="preserve"> </v>
      </c>
      <c r="F47" s="464"/>
      <c r="G47" s="168">
        <f>HLOOKUP($D35,$T$21:$AE$23,3,FALSE)</f>
        <v>0</v>
      </c>
    </row>
    <row r="48" spans="4:16" ht="20.100000000000001" customHeight="1" x14ac:dyDescent="0.25">
      <c r="D48" s="167">
        <v>8</v>
      </c>
      <c r="E48" s="464" t="str">
        <f>HLOOKUP($D34,$T$21:$AE$23,2,FALSE)</f>
        <v>SEAGULLS</v>
      </c>
      <c r="F48" s="464"/>
      <c r="G48" s="168">
        <f>HLOOKUP($D34,$T$21:$AE$23,3,FALSE)</f>
        <v>87</v>
      </c>
    </row>
    <row r="49" spans="4:11" ht="20.100000000000001" customHeight="1" x14ac:dyDescent="0.25">
      <c r="D49" s="167">
        <v>7</v>
      </c>
      <c r="E49" s="464" t="str">
        <f>HLOOKUP($D33,$T$21:$AE$23,2,FALSE)</f>
        <v>BCS</v>
      </c>
      <c r="F49" s="464"/>
      <c r="G49" s="168">
        <f>HLOOKUP($D33,$T$21:$AE$23,3,FALSE)</f>
        <v>144</v>
      </c>
    </row>
    <row r="50" spans="4:11" ht="20.100000000000001" customHeight="1" x14ac:dyDescent="0.25">
      <c r="D50" s="167">
        <v>6</v>
      </c>
      <c r="E50" s="465" t="str">
        <f>HLOOKUP($D32,$T$21:$AE$23,2,FALSE)</f>
        <v>Wareham Blandford N Dorset</v>
      </c>
      <c r="F50" s="466"/>
      <c r="G50" s="168">
        <f>HLOOKUP($D32,$T$21:$AE$23,3,FALSE)</f>
        <v>148</v>
      </c>
    </row>
    <row r="51" spans="4:11" ht="20.100000000000001" customHeight="1" x14ac:dyDescent="0.25">
      <c r="D51" s="167">
        <v>5</v>
      </c>
      <c r="E51" s="464" t="str">
        <f>HLOOKUP($D31,$T$21:$AE$23,2,FALSE)</f>
        <v>WEST DORSET</v>
      </c>
      <c r="F51" s="464"/>
      <c r="G51" s="168">
        <f>HLOOKUP($D31,$T$21:$AE$23,3,FALSE)</f>
        <v>155</v>
      </c>
    </row>
    <row r="52" spans="4:11" ht="20.100000000000001" customHeight="1" x14ac:dyDescent="0.25">
      <c r="D52" s="167">
        <v>4</v>
      </c>
      <c r="E52" s="464" t="str">
        <f>HLOOKUP($D30,$T$21:$AE$23,2,FALSE)</f>
        <v>BRIDPORT</v>
      </c>
      <c r="F52" s="464"/>
      <c r="G52" s="168">
        <f>HLOOKUP($D30,$T$21:$AE$23,3,FALSE)</f>
        <v>159</v>
      </c>
    </row>
    <row r="53" spans="4:11" ht="20.100000000000001" customHeight="1" x14ac:dyDescent="0.25">
      <c r="D53" s="167">
        <v>3</v>
      </c>
      <c r="E53" s="464" t="str">
        <f>HLOOKUP($D29,$T$21:$AE$23,2,FALSE)</f>
        <v>Swim  Bournemouth</v>
      </c>
      <c r="F53" s="464"/>
      <c r="G53" s="168">
        <f>HLOOKUP($D29,$T$21:$AE$23,3,FALSE)</f>
        <v>168</v>
      </c>
      <c r="I53" s="13"/>
      <c r="J53" s="246" t="s">
        <v>249</v>
      </c>
      <c r="K53" s="13"/>
    </row>
    <row r="54" spans="4:11" ht="20.100000000000001" customHeight="1" x14ac:dyDescent="0.25">
      <c r="D54" s="167">
        <v>2</v>
      </c>
      <c r="E54" s="464" t="str">
        <f>HLOOKUP($D28,$T$21:$AE$23,2,FALSE)</f>
        <v>POOLE</v>
      </c>
      <c r="F54" s="464"/>
      <c r="G54" s="168">
        <f>HLOOKUP($D28,$T$21:$AE$23,3,FALSE)</f>
        <v>173</v>
      </c>
    </row>
    <row r="55" spans="4:11" ht="20.100000000000001" customHeight="1" x14ac:dyDescent="0.25">
      <c r="D55" s="167">
        <v>1</v>
      </c>
      <c r="E55" s="464" t="str">
        <f>HLOOKUP($D27,$T$21:$AE$23,2,FALSE)</f>
        <v>WEYMOUTH</v>
      </c>
      <c r="F55" s="464"/>
      <c r="G55" s="168">
        <f>HLOOKUP($D27,$T$21:$AE$23,3,FALSE)</f>
        <v>190</v>
      </c>
    </row>
    <row r="58" spans="4:11" ht="27.75" x14ac:dyDescent="0.4">
      <c r="D58" s="485" t="s">
        <v>250</v>
      </c>
      <c r="E58" s="485"/>
      <c r="F58" s="485"/>
      <c r="G58" s="485"/>
      <c r="H58" s="485"/>
      <c r="I58" s="239"/>
    </row>
    <row r="59" spans="4:11" ht="27.75" x14ac:dyDescent="0.4">
      <c r="D59" s="247"/>
      <c r="E59" s="248"/>
      <c r="F59" s="248"/>
      <c r="G59" s="248"/>
      <c r="H59" s="248"/>
      <c r="I59" s="237"/>
    </row>
    <row r="60" spans="4:11" ht="23.25" x14ac:dyDescent="0.35">
      <c r="D60" s="476" t="s">
        <v>242</v>
      </c>
      <c r="E60" s="476"/>
      <c r="F60" s="476"/>
      <c r="G60" s="476"/>
      <c r="H60" s="476"/>
      <c r="I60" s="240"/>
    </row>
    <row r="61" spans="4:11" ht="23.25" x14ac:dyDescent="0.35">
      <c r="D61" s="476" t="s">
        <v>282</v>
      </c>
      <c r="E61" s="476"/>
      <c r="F61" s="476"/>
      <c r="G61" s="476"/>
      <c r="H61" s="476"/>
      <c r="I61" s="240"/>
    </row>
    <row r="62" spans="4:11" ht="23.25" x14ac:dyDescent="0.35">
      <c r="D62" s="476"/>
      <c r="E62" s="476"/>
      <c r="F62" s="476"/>
      <c r="G62" s="476"/>
      <c r="H62" s="476"/>
      <c r="I62" s="238"/>
    </row>
  </sheetData>
  <sheetProtection selectLockedCells="1"/>
  <mergeCells count="29">
    <mergeCell ref="D60:H60"/>
    <mergeCell ref="D61:H61"/>
    <mergeCell ref="D62:H62"/>
    <mergeCell ref="O25:P26"/>
    <mergeCell ref="E26:F26"/>
    <mergeCell ref="G26:H26"/>
    <mergeCell ref="I26:J26"/>
    <mergeCell ref="K26:L26"/>
    <mergeCell ref="E45:F45"/>
    <mergeCell ref="D41:H41"/>
    <mergeCell ref="E44:F44"/>
    <mergeCell ref="D58:H58"/>
    <mergeCell ref="E46:F46"/>
    <mergeCell ref="E47:F47"/>
    <mergeCell ref="E48:F48"/>
    <mergeCell ref="E49:F49"/>
    <mergeCell ref="A4:B4"/>
    <mergeCell ref="M26:N26"/>
    <mergeCell ref="D25:N25"/>
    <mergeCell ref="D42:D43"/>
    <mergeCell ref="G42:G43"/>
    <mergeCell ref="H42:H43"/>
    <mergeCell ref="E42:F43"/>
    <mergeCell ref="E55:F55"/>
    <mergeCell ref="E50:F50"/>
    <mergeCell ref="E51:F51"/>
    <mergeCell ref="E52:F52"/>
    <mergeCell ref="E53:F53"/>
    <mergeCell ref="E54:F54"/>
  </mergeCells>
  <phoneticPr fontId="0" type="noConversion"/>
  <conditionalFormatting sqref="E44:E55">
    <cfRule type="expression" dxfId="5" priority="4" stopIfTrue="1">
      <formula>ISERROR(E44)</formula>
    </cfRule>
  </conditionalFormatting>
  <conditionalFormatting sqref="E27:P38">
    <cfRule type="expression" dxfId="4" priority="5" stopIfTrue="1">
      <formula>ISERROR(E27)</formula>
    </cfRule>
  </conditionalFormatting>
  <conditionalFormatting sqref="G44:G55">
    <cfRule type="expression" dxfId="3" priority="2" stopIfTrue="1">
      <formula>ISERROR(G44)</formula>
    </cfRule>
  </conditionalFormatting>
  <printOptions horizontalCentered="1"/>
  <pageMargins left="0" right="0" top="0.98425196850393704" bottom="0.98425196850393704"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86"/>
  <sheetViews>
    <sheetView workbookViewId="0">
      <selection activeCell="G5" sqref="G5:H5"/>
    </sheetView>
  </sheetViews>
  <sheetFormatPr defaultRowHeight="12.75" x14ac:dyDescent="0.2"/>
  <cols>
    <col min="1" max="1" width="3" customWidth="1"/>
    <col min="2" max="2" width="2.85546875" customWidth="1"/>
    <col min="3" max="3" width="9.28515625" customWidth="1"/>
    <col min="4" max="4" width="8.7109375" bestFit="1" customWidth="1"/>
    <col min="5" max="5" width="9.85546875" customWidth="1"/>
    <col min="6" max="6" width="5.85546875" customWidth="1"/>
    <col min="7" max="7" width="3.7109375" customWidth="1"/>
    <col min="8" max="8" width="7.7109375" customWidth="1"/>
    <col min="9" max="9" width="3.7109375" customWidth="1"/>
    <col min="10" max="10" width="7.7109375" customWidth="1"/>
    <col min="11" max="11" width="3.7109375" customWidth="1"/>
    <col min="12" max="12" width="7.7109375" customWidth="1"/>
    <col min="13" max="13" width="3.7109375" customWidth="1"/>
    <col min="14" max="14" width="7.7109375" customWidth="1"/>
    <col min="15" max="15" width="3.7109375" customWidth="1"/>
    <col min="16" max="16" width="7.7109375" customWidth="1"/>
    <col min="17" max="17" width="3.7109375" customWidth="1"/>
    <col min="18" max="18" width="7.7109375" customWidth="1"/>
    <col min="19" max="19" width="3.7109375" customWidth="1"/>
    <col min="20" max="20" width="7.7109375" customWidth="1"/>
    <col min="21" max="22" width="9.140625" customWidth="1"/>
    <col min="23" max="36" width="9.140625" hidden="1" customWidth="1"/>
    <col min="37" max="37" width="29.85546875" customWidth="1"/>
  </cols>
  <sheetData>
    <row r="1" spans="1:37" ht="15" x14ac:dyDescent="0.25">
      <c r="A1" s="39"/>
      <c r="B1" s="492" t="str">
        <f>'Full Results'!B1</f>
        <v>Dorset Novice Swimming Gala 2023</v>
      </c>
      <c r="C1" s="492">
        <f>'Full Results'!C1</f>
        <v>0</v>
      </c>
      <c r="D1" s="492">
        <f>'Full Results'!D1</f>
        <v>0</v>
      </c>
      <c r="E1" s="492">
        <f>'Full Results'!E1</f>
        <v>0</v>
      </c>
      <c r="F1" s="492">
        <f>'Full Results'!F1</f>
        <v>0</v>
      </c>
      <c r="J1" s="495" t="str">
        <f>'Full Results'!G1</f>
        <v xml:space="preserve">Round </v>
      </c>
      <c r="K1" s="495"/>
      <c r="L1" s="13">
        <f>'Full Results'!L1</f>
        <v>1</v>
      </c>
      <c r="M1" s="493"/>
      <c r="N1" s="494"/>
      <c r="O1" s="494"/>
      <c r="P1" s="494"/>
      <c r="Q1" s="494"/>
      <c r="R1" s="494"/>
      <c r="S1" s="494"/>
      <c r="T1" s="494"/>
      <c r="U1" s="494"/>
      <c r="V1" s="494"/>
      <c r="W1" s="5">
        <f>'Full Results'!W1</f>
        <v>0</v>
      </c>
      <c r="X1" s="9">
        <f>'Full Results'!X1</f>
        <v>0</v>
      </c>
      <c r="Y1" s="5">
        <f>'Full Results'!Y1</f>
        <v>0</v>
      </c>
      <c r="Z1" s="5">
        <f>'Full Results'!Z1</f>
        <v>0</v>
      </c>
      <c r="AA1" s="45">
        <f>'Full Results'!AE1</f>
        <v>0</v>
      </c>
      <c r="AB1" s="46">
        <f>'Full Results'!AF1</f>
        <v>8</v>
      </c>
      <c r="AC1" s="46" t="str">
        <f>'Full Results'!AG1</f>
        <v>Teams</v>
      </c>
      <c r="AD1" s="46">
        <f>'Full Results'!AH1</f>
        <v>0</v>
      </c>
      <c r="AE1" s="46">
        <f>'Full Results'!AI1</f>
        <v>0</v>
      </c>
      <c r="AF1" s="46">
        <f>'Full Results'!AJ1</f>
        <v>0</v>
      </c>
      <c r="AG1" s="46">
        <f>'Full Results'!AK1</f>
        <v>0</v>
      </c>
      <c r="AH1" s="46">
        <f>'Full Results'!AL1</f>
        <v>0</v>
      </c>
      <c r="AI1" s="46">
        <f>'Full Results'!AM1</f>
        <v>0</v>
      </c>
      <c r="AJ1" s="47">
        <f>'Full Results'!AN1</f>
        <v>0</v>
      </c>
      <c r="AK1" s="4"/>
    </row>
    <row r="2" spans="1:37" x14ac:dyDescent="0.2">
      <c r="A2" s="39"/>
      <c r="B2" s="495" t="str">
        <f>'Full Results'!B2</f>
        <v>Littledown</v>
      </c>
      <c r="C2" s="429">
        <f>'Full Results'!C2</f>
        <v>0</v>
      </c>
      <c r="D2" s="429">
        <f>'Full Results'!D2</f>
        <v>0</v>
      </c>
      <c r="E2" s="427">
        <f>'Full Results'!E2</f>
        <v>45003</v>
      </c>
      <c r="F2" s="427">
        <f>'Full Results'!F2</f>
        <v>0</v>
      </c>
      <c r="H2" s="174"/>
      <c r="I2" s="175"/>
      <c r="J2" s="172"/>
      <c r="K2" s="158" t="str">
        <f>'Full Results'!K2</f>
        <v>Hosted by:</v>
      </c>
      <c r="L2" s="172"/>
      <c r="M2" s="376" t="str">
        <f>'Full Results'!M2</f>
        <v>DCASA</v>
      </c>
      <c r="N2" s="376"/>
      <c r="O2" s="376"/>
      <c r="P2" s="376"/>
      <c r="Q2" s="173"/>
      <c r="R2" s="173"/>
      <c r="S2" s="173"/>
      <c r="T2" s="173"/>
      <c r="U2" s="173"/>
      <c r="V2" s="173"/>
      <c r="W2" s="5">
        <f>'Full Results'!W2</f>
        <v>0</v>
      </c>
      <c r="X2" s="9">
        <f>'Full Results'!X2</f>
        <v>0</v>
      </c>
      <c r="Y2" s="5">
        <f>'Full Results'!Y2</f>
        <v>0</v>
      </c>
      <c r="Z2" s="5">
        <f>'Full Results'!Z2</f>
        <v>0</v>
      </c>
      <c r="AA2" s="48">
        <f>'Full Results'!AE2</f>
        <v>1</v>
      </c>
      <c r="AB2" s="48">
        <f>'Full Results'!AF2</f>
        <v>2</v>
      </c>
      <c r="AC2" s="48">
        <f>'Full Results'!AG2</f>
        <v>3</v>
      </c>
      <c r="AD2" s="48">
        <f>'Full Results'!AH2</f>
        <v>4</v>
      </c>
      <c r="AE2" s="48">
        <f>'Full Results'!AI2</f>
        <v>5</v>
      </c>
      <c r="AF2" s="48">
        <f>'Full Results'!AJ2</f>
        <v>6</v>
      </c>
      <c r="AG2" s="48">
        <f>'Full Results'!AK2</f>
        <v>7</v>
      </c>
      <c r="AH2" s="48">
        <f>'Full Results'!AL2</f>
        <v>8</v>
      </c>
      <c r="AI2" s="48">
        <f>'Full Results'!AM2</f>
        <v>9</v>
      </c>
      <c r="AJ2" s="48">
        <f>'Full Results'!AN2</f>
        <v>10</v>
      </c>
      <c r="AK2" s="4"/>
    </row>
    <row r="3" spans="1:37" ht="33" customHeight="1" x14ac:dyDescent="0.2">
      <c r="A3" s="1"/>
      <c r="B3" s="499" t="str">
        <f>'Full Results'!B3</f>
        <v>Age as at: Swimmers must be 9 on the day</v>
      </c>
      <c r="C3" s="500">
        <f>'Full Results'!C3</f>
        <v>0</v>
      </c>
      <c r="D3" s="181">
        <f>'Full Results'!D3</f>
        <v>45291</v>
      </c>
      <c r="E3" s="132" t="str">
        <f>'Full Results'!E3</f>
        <v>Teams</v>
      </c>
      <c r="F3" s="176">
        <v>5</v>
      </c>
      <c r="G3" s="488" t="str">
        <f>'Full Results'!G3</f>
        <v>POOLE</v>
      </c>
      <c r="H3" s="489">
        <f>'Full Results'!H3</f>
        <v>0</v>
      </c>
      <c r="I3" s="488" t="str">
        <f>'Full Results'!I3</f>
        <v>Swim  Bournemouth</v>
      </c>
      <c r="J3" s="489">
        <f>'Full Results'!J3</f>
        <v>0</v>
      </c>
      <c r="K3" s="488" t="str">
        <f>'Full Results'!K3</f>
        <v>WEYMOUTH</v>
      </c>
      <c r="L3" s="489">
        <f>'Full Results'!L3</f>
        <v>0</v>
      </c>
      <c r="M3" s="488" t="str">
        <f>'Full Results'!M3</f>
        <v>SEAGULLS</v>
      </c>
      <c r="N3" s="489">
        <f>'Full Results'!N3</f>
        <v>0</v>
      </c>
      <c r="O3" s="488" t="str">
        <f>'Full Results'!O3</f>
        <v>BRIDPORT</v>
      </c>
      <c r="P3" s="489">
        <f>'Full Results'!P3</f>
        <v>0</v>
      </c>
      <c r="Q3" s="488" t="str">
        <f>'Full Results'!Q3</f>
        <v>WEST DORSET</v>
      </c>
      <c r="R3" s="489">
        <f>'Full Results'!R3</f>
        <v>0</v>
      </c>
      <c r="S3" s="488" t="str">
        <f>'Full Results'!S3</f>
        <v>Wareham Blandford N Dorset</v>
      </c>
      <c r="T3" s="489">
        <f>'Full Results'!T3</f>
        <v>0</v>
      </c>
      <c r="U3" s="488" t="str">
        <f>'Full Results'!U3</f>
        <v>BCS</v>
      </c>
      <c r="V3" s="489">
        <f>'Full Results'!V3</f>
        <v>0</v>
      </c>
      <c r="W3" s="490" t="str">
        <f>'Full Results'!W3</f>
        <v xml:space="preserve"> </v>
      </c>
      <c r="X3" s="491">
        <f>'Full Results'!X3</f>
        <v>0</v>
      </c>
      <c r="Y3" s="490">
        <f>'Full Results'!Y3</f>
        <v>0</v>
      </c>
      <c r="Z3" s="491">
        <f>'Full Results'!Z3</f>
        <v>0</v>
      </c>
      <c r="AA3" s="48" t="str">
        <f>'Full Results'!AE3</f>
        <v>G</v>
      </c>
      <c r="AB3" s="48" t="str">
        <f>'Full Results'!AF3</f>
        <v>I</v>
      </c>
      <c r="AC3" s="48" t="str">
        <f>'Full Results'!AG3</f>
        <v>K</v>
      </c>
      <c r="AD3" s="48" t="str">
        <f>'Full Results'!AH3</f>
        <v>M</v>
      </c>
      <c r="AE3" s="48" t="str">
        <f>'Full Results'!AI3</f>
        <v>O</v>
      </c>
      <c r="AF3" s="48" t="str">
        <f>'Full Results'!AJ3</f>
        <v>Q</v>
      </c>
      <c r="AG3" s="48" t="str">
        <f>'Full Results'!AK3</f>
        <v>S</v>
      </c>
      <c r="AH3" s="48" t="str">
        <f>'Full Results'!AL3</f>
        <v>U</v>
      </c>
      <c r="AI3" s="48" t="str">
        <f>'Full Results'!AM3</f>
        <v>W</v>
      </c>
      <c r="AJ3" s="48" t="str">
        <f>'Full Results'!AN3</f>
        <v>Y</v>
      </c>
      <c r="AK3" s="1"/>
    </row>
    <row r="4" spans="1:37" ht="15" customHeight="1" x14ac:dyDescent="0.2">
      <c r="A4" s="39"/>
      <c r="B4" s="496" t="str">
        <f>'Full Results'!B4</f>
        <v>Event</v>
      </c>
      <c r="C4" s="497">
        <f>'Full Results'!C4</f>
        <v>0</v>
      </c>
      <c r="D4" s="498">
        <f>'Full Results'!D4</f>
        <v>0</v>
      </c>
      <c r="E4" s="177" t="str">
        <f>'Full Results'!E4</f>
        <v>Time Limit</v>
      </c>
      <c r="F4" s="133" t="str">
        <f>'Full Results'!F4</f>
        <v>Lane</v>
      </c>
      <c r="G4" s="390">
        <v>1</v>
      </c>
      <c r="H4" s="391">
        <f>'Full Results'!H4</f>
        <v>0</v>
      </c>
      <c r="I4" s="390">
        <v>2</v>
      </c>
      <c r="J4" s="391">
        <f>'Full Results'!J4</f>
        <v>0</v>
      </c>
      <c r="K4" s="390">
        <v>3</v>
      </c>
      <c r="L4" s="391">
        <f>'Full Results'!L4</f>
        <v>0</v>
      </c>
      <c r="M4" s="390">
        <v>4</v>
      </c>
      <c r="N4" s="391">
        <f>'Full Results'!N4</f>
        <v>0</v>
      </c>
      <c r="O4" s="390">
        <v>5</v>
      </c>
      <c r="P4" s="391">
        <f>'Full Results'!P4</f>
        <v>0</v>
      </c>
      <c r="Q4" s="390">
        <f>'Full Results'!Q4</f>
        <v>6</v>
      </c>
      <c r="R4" s="391">
        <f>'Full Results'!R4</f>
        <v>0</v>
      </c>
      <c r="S4" s="390">
        <f>'Full Results'!S4</f>
        <v>7</v>
      </c>
      <c r="T4" s="391">
        <f>'Full Results'!T4</f>
        <v>0</v>
      </c>
      <c r="U4" s="390">
        <f>'Full Results'!U4</f>
        <v>8</v>
      </c>
      <c r="V4" s="391">
        <f>'Full Results'!V4</f>
        <v>0</v>
      </c>
      <c r="W4" s="390">
        <f>'Full Results'!W4</f>
        <v>9</v>
      </c>
      <c r="X4" s="391">
        <f>'Full Results'!X4</f>
        <v>0</v>
      </c>
      <c r="Y4" s="390">
        <f>'Full Results'!Y4</f>
        <v>10</v>
      </c>
      <c r="Z4" s="391">
        <f>'Full Results'!Z4</f>
        <v>0</v>
      </c>
      <c r="AA4" s="48">
        <f>'Full Results'!AE4</f>
        <v>0</v>
      </c>
      <c r="AB4" s="48">
        <f>'Full Results'!AF4</f>
        <v>0</v>
      </c>
      <c r="AC4" s="48">
        <f>'Full Results'!AG4</f>
        <v>0</v>
      </c>
      <c r="AD4" s="48">
        <f>'Full Results'!AH4</f>
        <v>0</v>
      </c>
      <c r="AE4" s="48">
        <f>'Full Results'!AI4</f>
        <v>0</v>
      </c>
      <c r="AF4" s="48">
        <f>'Full Results'!AJ4</f>
        <v>0</v>
      </c>
      <c r="AG4" s="48">
        <f>'Full Results'!AK4</f>
        <v>0</v>
      </c>
      <c r="AH4" s="48">
        <f>'Full Results'!AL4</f>
        <v>0</v>
      </c>
      <c r="AI4" s="48">
        <f>'Full Results'!AM4</f>
        <v>0</v>
      </c>
      <c r="AJ4" s="48">
        <f>'Full Results'!AN4</f>
        <v>0</v>
      </c>
      <c r="AK4" s="43"/>
    </row>
    <row r="5" spans="1:37" ht="15" customHeight="1" x14ac:dyDescent="0.2">
      <c r="A5" s="41"/>
      <c r="B5" s="207">
        <f>'Full Results'!B5</f>
        <v>1</v>
      </c>
      <c r="C5" s="64" t="str">
        <f>'Full Results'!C5</f>
        <v>Girls 14/u</v>
      </c>
      <c r="D5" s="178" t="str">
        <f>'Full Results'!D5</f>
        <v>50m</v>
      </c>
      <c r="E5" s="179">
        <f>'Full Results'!E5</f>
        <v>4.8611111111111104E-4</v>
      </c>
      <c r="F5" s="58" t="str">
        <f>'Full Results'!F5</f>
        <v>Time</v>
      </c>
      <c r="G5" s="381"/>
      <c r="H5" s="402"/>
      <c r="I5" s="381"/>
      <c r="J5" s="402"/>
      <c r="K5" s="381"/>
      <c r="L5" s="402"/>
      <c r="M5" s="381"/>
      <c r="N5" s="402"/>
      <c r="O5" s="381"/>
      <c r="P5" s="402"/>
      <c r="Q5" s="381"/>
      <c r="R5" s="402"/>
      <c r="S5" s="381"/>
      <c r="T5" s="402"/>
      <c r="U5" s="381"/>
      <c r="V5" s="402"/>
      <c r="W5" s="378"/>
      <c r="X5" s="379"/>
      <c r="Y5" s="378"/>
      <c r="Z5" s="379"/>
      <c r="AA5" s="7"/>
      <c r="AB5" s="7"/>
      <c r="AC5" s="7"/>
      <c r="AD5" s="7"/>
      <c r="AE5" s="7"/>
      <c r="AF5" s="7"/>
      <c r="AG5" s="7"/>
      <c r="AH5" s="7"/>
      <c r="AI5" s="7"/>
      <c r="AJ5" s="7"/>
      <c r="AK5" s="40"/>
    </row>
    <row r="6" spans="1:37" ht="15" customHeight="1" x14ac:dyDescent="0.2">
      <c r="A6" s="43"/>
      <c r="B6" s="180"/>
      <c r="C6" s="486" t="str">
        <f>'Full Results'!C6</f>
        <v>Backstroke</v>
      </c>
      <c r="D6" s="487">
        <f>'Full Results'!D7</f>
        <v>0</v>
      </c>
      <c r="E6" s="135"/>
      <c r="F6" s="54" t="str">
        <f>'Full Results'!F7</f>
        <v>Pl / Pts</v>
      </c>
      <c r="G6" s="52"/>
      <c r="H6" s="8"/>
      <c r="I6" s="53"/>
      <c r="J6" s="8"/>
      <c r="K6" s="53"/>
      <c r="L6" s="8"/>
      <c r="M6" s="53"/>
      <c r="N6" s="8"/>
      <c r="O6" s="53"/>
      <c r="P6" s="8"/>
      <c r="Q6" s="53"/>
      <c r="R6" s="8"/>
      <c r="S6" s="53"/>
      <c r="T6" s="8"/>
      <c r="U6" s="53"/>
      <c r="V6" s="8"/>
      <c r="W6" s="53"/>
      <c r="X6" s="8"/>
      <c r="Y6" s="53"/>
      <c r="Z6" s="8"/>
      <c r="AA6" s="7"/>
      <c r="AB6" s="7"/>
      <c r="AC6" s="7"/>
      <c r="AD6" s="7"/>
      <c r="AE6" s="7"/>
      <c r="AF6" s="7"/>
      <c r="AG6" s="7"/>
      <c r="AH6" s="7"/>
      <c r="AI6" s="7"/>
      <c r="AJ6" s="7"/>
      <c r="AK6" s="42"/>
    </row>
    <row r="7" spans="1:37" ht="15" customHeight="1" x14ac:dyDescent="0.2">
      <c r="A7" s="41"/>
      <c r="B7" s="207">
        <f>'Full Results'!B8</f>
        <v>2</v>
      </c>
      <c r="C7" s="64" t="str">
        <f>'Full Results'!C8</f>
        <v>Boys 14/u</v>
      </c>
      <c r="D7" s="178" t="str">
        <f>'Full Results'!D8</f>
        <v>50m</v>
      </c>
      <c r="E7" s="179">
        <f>'Full Results'!E8</f>
        <v>4.8611111111111104E-4</v>
      </c>
      <c r="F7" s="58" t="str">
        <f>'Full Results'!F8</f>
        <v>Time</v>
      </c>
      <c r="G7" s="381"/>
      <c r="H7" s="402"/>
      <c r="I7" s="381"/>
      <c r="J7" s="402"/>
      <c r="K7" s="381"/>
      <c r="L7" s="402"/>
      <c r="M7" s="381"/>
      <c r="N7" s="402"/>
      <c r="O7" s="381"/>
      <c r="P7" s="402"/>
      <c r="Q7" s="381"/>
      <c r="R7" s="402"/>
      <c r="S7" s="381"/>
      <c r="T7" s="402"/>
      <c r="U7" s="381"/>
      <c r="V7" s="402"/>
      <c r="W7" s="378"/>
      <c r="X7" s="379"/>
      <c r="Y7" s="378"/>
      <c r="Z7" s="379"/>
      <c r="AA7" s="7"/>
      <c r="AB7" s="7"/>
      <c r="AC7" s="7"/>
      <c r="AD7" s="7"/>
      <c r="AE7" s="7"/>
      <c r="AF7" s="7"/>
      <c r="AG7" s="7"/>
      <c r="AH7" s="7"/>
      <c r="AI7" s="7"/>
      <c r="AJ7" s="7"/>
      <c r="AK7" s="40"/>
    </row>
    <row r="8" spans="1:37" ht="15" customHeight="1" x14ac:dyDescent="0.2">
      <c r="A8" s="43"/>
      <c r="B8" s="180"/>
      <c r="C8" s="486" t="str">
        <f>'Full Results'!C9</f>
        <v>Backstroke</v>
      </c>
      <c r="D8" s="487">
        <f>'Full Results'!D10</f>
        <v>0</v>
      </c>
      <c r="E8" s="135"/>
      <c r="F8" s="51" t="str">
        <f>'Full Results'!F10</f>
        <v>Pl / Pts</v>
      </c>
      <c r="G8" s="52"/>
      <c r="H8" s="8"/>
      <c r="I8" s="53"/>
      <c r="J8" s="8"/>
      <c r="K8" s="53"/>
      <c r="L8" s="8"/>
      <c r="M8" s="53"/>
      <c r="N8" s="8"/>
      <c r="O8" s="53"/>
      <c r="P8" s="8"/>
      <c r="Q8" s="53"/>
      <c r="R8" s="8"/>
      <c r="S8" s="53"/>
      <c r="T8" s="8"/>
      <c r="U8" s="53"/>
      <c r="V8" s="8"/>
      <c r="W8" s="53"/>
      <c r="X8" s="8"/>
      <c r="Y8" s="53"/>
      <c r="Z8" s="8"/>
      <c r="AA8" s="7"/>
      <c r="AB8" s="7"/>
      <c r="AC8" s="7"/>
      <c r="AD8" s="7"/>
      <c r="AE8" s="7"/>
      <c r="AF8" s="7"/>
      <c r="AG8" s="7"/>
      <c r="AH8" s="7"/>
      <c r="AI8" s="7"/>
      <c r="AJ8" s="7"/>
      <c r="AK8" s="42"/>
    </row>
    <row r="9" spans="1:37" ht="15" customHeight="1" x14ac:dyDescent="0.2">
      <c r="A9" s="41"/>
      <c r="B9" s="207">
        <f>'Full Results'!B11</f>
        <v>3</v>
      </c>
      <c r="C9" s="64" t="str">
        <f>'Full Results'!C11</f>
        <v>Mixed 11/u</v>
      </c>
      <c r="D9" s="178" t="str">
        <f>'Full Results'!D11</f>
        <v>4x25m</v>
      </c>
      <c r="E9" s="179">
        <f>'Full Results'!E11</f>
        <v>8.1018518518518516E-4</v>
      </c>
      <c r="F9" s="58" t="str">
        <f>'Full Results'!F11</f>
        <v>Time</v>
      </c>
      <c r="G9" s="381"/>
      <c r="H9" s="402"/>
      <c r="I9" s="381"/>
      <c r="J9" s="402"/>
      <c r="K9" s="381"/>
      <c r="L9" s="402"/>
      <c r="M9" s="381"/>
      <c r="N9" s="402"/>
      <c r="O9" s="381"/>
      <c r="P9" s="402"/>
      <c r="Q9" s="381"/>
      <c r="R9" s="402"/>
      <c r="S9" s="381"/>
      <c r="T9" s="402"/>
      <c r="U9" s="381"/>
      <c r="V9" s="402"/>
      <c r="W9" s="378"/>
      <c r="X9" s="379"/>
      <c r="Y9" s="378"/>
      <c r="Z9" s="379"/>
      <c r="AA9" s="7"/>
      <c r="AB9" s="7"/>
      <c r="AC9" s="7"/>
      <c r="AD9" s="7"/>
      <c r="AE9" s="7"/>
      <c r="AF9" s="7"/>
      <c r="AG9" s="7"/>
      <c r="AH9" s="7"/>
      <c r="AI9" s="7"/>
      <c r="AJ9" s="7"/>
      <c r="AK9" s="40"/>
    </row>
    <row r="10" spans="1:37" ht="15" customHeight="1" x14ac:dyDescent="0.2">
      <c r="A10" s="43"/>
      <c r="B10" s="180"/>
      <c r="C10" s="486" t="str">
        <f>'Full Results'!C12</f>
        <v>Freestyle Relay</v>
      </c>
      <c r="D10" s="487">
        <f>'Full Results'!D12</f>
        <v>0</v>
      </c>
      <c r="E10" s="135"/>
      <c r="F10" s="51" t="str">
        <f>'Full Results'!F13</f>
        <v>Pl / Pts</v>
      </c>
      <c r="G10" s="52"/>
      <c r="H10" s="8"/>
      <c r="I10" s="53"/>
      <c r="J10" s="8"/>
      <c r="K10" s="53"/>
      <c r="L10" s="8"/>
      <c r="M10" s="53"/>
      <c r="N10" s="8"/>
      <c r="O10" s="53"/>
      <c r="P10" s="8"/>
      <c r="Q10" s="53"/>
      <c r="R10" s="8"/>
      <c r="S10" s="53"/>
      <c r="T10" s="8"/>
      <c r="U10" s="53"/>
      <c r="V10" s="8"/>
      <c r="W10" s="53"/>
      <c r="X10" s="8"/>
      <c r="Y10" s="53"/>
      <c r="Z10" s="8"/>
      <c r="AA10" s="7"/>
      <c r="AB10" s="7"/>
      <c r="AC10" s="7"/>
      <c r="AD10" s="7"/>
      <c r="AE10" s="7"/>
      <c r="AF10" s="7"/>
      <c r="AG10" s="7"/>
      <c r="AH10" s="7"/>
      <c r="AI10" s="7"/>
      <c r="AJ10" s="7"/>
      <c r="AK10" s="42"/>
    </row>
    <row r="11" spans="1:37" ht="15" customHeight="1" x14ac:dyDescent="0.2">
      <c r="A11" s="41"/>
      <c r="B11" s="207">
        <f>'Full Results'!B14</f>
        <v>4</v>
      </c>
      <c r="C11" s="64" t="str">
        <f>'Full Results'!C14</f>
        <v>Girls 12/u</v>
      </c>
      <c r="D11" s="178" t="str">
        <f>'Full Results'!D14</f>
        <v>50m</v>
      </c>
      <c r="E11" s="179">
        <f>'Full Results'!E14</f>
        <v>4.9189814814814821E-4</v>
      </c>
      <c r="F11" s="58" t="str">
        <f>'Full Results'!F14</f>
        <v>Time</v>
      </c>
      <c r="G11" s="381"/>
      <c r="H11" s="402"/>
      <c r="I11" s="381"/>
      <c r="J11" s="402"/>
      <c r="K11" s="381"/>
      <c r="L11" s="402"/>
      <c r="M11" s="381"/>
      <c r="N11" s="402"/>
      <c r="O11" s="381"/>
      <c r="P11" s="402"/>
      <c r="Q11" s="381"/>
      <c r="R11" s="402"/>
      <c r="S11" s="381"/>
      <c r="T11" s="402"/>
      <c r="U11" s="381"/>
      <c r="V11" s="402"/>
      <c r="W11" s="378"/>
      <c r="X11" s="379"/>
      <c r="Y11" s="378"/>
      <c r="Z11" s="379"/>
      <c r="AA11" s="7"/>
      <c r="AB11" s="7"/>
      <c r="AC11" s="7"/>
      <c r="AD11" s="7"/>
      <c r="AE11" s="7"/>
      <c r="AF11" s="7"/>
      <c r="AG11" s="7"/>
      <c r="AH11" s="7"/>
      <c r="AI11" s="7"/>
      <c r="AJ11" s="7"/>
      <c r="AK11" s="40"/>
    </row>
    <row r="12" spans="1:37" ht="15" customHeight="1" x14ac:dyDescent="0.2">
      <c r="A12" s="43"/>
      <c r="B12" s="180"/>
      <c r="C12" s="486" t="str">
        <f>'Full Results'!C15</f>
        <v>Butterfly</v>
      </c>
      <c r="D12" s="487">
        <f>'Full Results'!D16</f>
        <v>0</v>
      </c>
      <c r="E12" s="136"/>
      <c r="F12" s="51" t="str">
        <f>'Full Results'!F16</f>
        <v>Pl / Pts</v>
      </c>
      <c r="G12" s="52"/>
      <c r="H12" s="8"/>
      <c r="I12" s="53"/>
      <c r="J12" s="8"/>
      <c r="K12" s="53"/>
      <c r="L12" s="8"/>
      <c r="M12" s="53"/>
      <c r="N12" s="8"/>
      <c r="O12" s="53"/>
      <c r="P12" s="8"/>
      <c r="Q12" s="53"/>
      <c r="R12" s="8"/>
      <c r="S12" s="53"/>
      <c r="T12" s="8"/>
      <c r="U12" s="53"/>
      <c r="V12" s="8"/>
      <c r="W12" s="53"/>
      <c r="X12" s="8"/>
      <c r="Y12" s="53"/>
      <c r="Z12" s="8"/>
      <c r="AA12" s="7"/>
      <c r="AB12" s="7"/>
      <c r="AC12" s="7"/>
      <c r="AD12" s="7"/>
      <c r="AE12" s="7"/>
      <c r="AF12" s="7"/>
      <c r="AG12" s="7"/>
      <c r="AH12" s="7"/>
      <c r="AI12" s="7"/>
      <c r="AJ12" s="7"/>
      <c r="AK12" s="42"/>
    </row>
    <row r="13" spans="1:37" ht="15" customHeight="1" x14ac:dyDescent="0.2">
      <c r="A13" s="41"/>
      <c r="B13" s="207">
        <f>'Full Results'!B17</f>
        <v>5</v>
      </c>
      <c r="C13" s="64" t="str">
        <f>'Full Results'!C17</f>
        <v>Boys 12/u</v>
      </c>
      <c r="D13" s="178" t="str">
        <f>'Full Results'!D17</f>
        <v>50m</v>
      </c>
      <c r="E13" s="179">
        <f>'Full Results'!E17</f>
        <v>4.8611111111111104E-4</v>
      </c>
      <c r="F13" s="58" t="str">
        <f>'Full Results'!F17</f>
        <v>Time</v>
      </c>
      <c r="G13" s="380"/>
      <c r="H13" s="381"/>
      <c r="I13" s="381"/>
      <c r="J13" s="402"/>
      <c r="K13" s="381"/>
      <c r="L13" s="402"/>
      <c r="M13" s="381"/>
      <c r="N13" s="402"/>
      <c r="O13" s="381"/>
      <c r="P13" s="402"/>
      <c r="Q13" s="381"/>
      <c r="R13" s="402"/>
      <c r="S13" s="381"/>
      <c r="T13" s="402"/>
      <c r="U13" s="381"/>
      <c r="V13" s="402"/>
      <c r="W13" s="378"/>
      <c r="X13" s="379"/>
      <c r="Y13" s="378"/>
      <c r="Z13" s="379"/>
      <c r="AA13" s="7"/>
      <c r="AB13" s="7"/>
      <c r="AC13" s="7"/>
      <c r="AD13" s="7"/>
      <c r="AE13" s="7"/>
      <c r="AF13" s="7"/>
      <c r="AG13" s="7"/>
      <c r="AH13" s="7"/>
      <c r="AI13" s="7"/>
      <c r="AJ13" s="7"/>
      <c r="AK13" s="40"/>
    </row>
    <row r="14" spans="1:37" ht="15" customHeight="1" x14ac:dyDescent="0.2">
      <c r="A14" s="43"/>
      <c r="B14" s="180"/>
      <c r="C14" s="486" t="str">
        <f>'Full Results'!C18</f>
        <v>Butterfly</v>
      </c>
      <c r="D14" s="487">
        <f>'Full Results'!D19</f>
        <v>0</v>
      </c>
      <c r="E14" s="135"/>
      <c r="F14" s="51" t="str">
        <f>'Full Results'!F19</f>
        <v>Pl / Pts</v>
      </c>
      <c r="G14" s="52"/>
      <c r="H14" s="8"/>
      <c r="I14" s="53"/>
      <c r="J14" s="8"/>
      <c r="K14" s="53"/>
      <c r="L14" s="8"/>
      <c r="M14" s="53"/>
      <c r="N14" s="8"/>
      <c r="O14" s="53"/>
      <c r="P14" s="8"/>
      <c r="Q14" s="53"/>
      <c r="R14" s="8"/>
      <c r="S14" s="53"/>
      <c r="T14" s="8"/>
      <c r="U14" s="53"/>
      <c r="V14" s="8"/>
      <c r="W14" s="53"/>
      <c r="X14" s="8"/>
      <c r="Y14" s="53"/>
      <c r="Z14" s="8"/>
      <c r="AA14" s="7"/>
      <c r="AB14" s="7"/>
      <c r="AC14" s="7"/>
      <c r="AD14" s="7"/>
      <c r="AE14" s="7"/>
      <c r="AF14" s="7"/>
      <c r="AG14" s="7"/>
      <c r="AH14" s="7"/>
      <c r="AI14" s="7"/>
      <c r="AJ14" s="7"/>
      <c r="AK14" s="42"/>
    </row>
    <row r="15" spans="1:37" ht="15" customHeight="1" x14ac:dyDescent="0.2">
      <c r="A15" s="41"/>
      <c r="B15" s="207">
        <f>'Full Results'!B20</f>
        <v>6</v>
      </c>
      <c r="C15" s="64" t="str">
        <f>'Full Results'!C20</f>
        <v>Girls 11/u</v>
      </c>
      <c r="D15" s="178" t="str">
        <f>'Full Results'!D20</f>
        <v>50m</v>
      </c>
      <c r="E15" s="179">
        <f>'Full Results'!E20</f>
        <v>6.018518518518519E-4</v>
      </c>
      <c r="F15" s="58" t="str">
        <f>'Full Results'!F20</f>
        <v>Time</v>
      </c>
      <c r="G15" s="380"/>
      <c r="H15" s="381"/>
      <c r="I15" s="380"/>
      <c r="J15" s="381"/>
      <c r="K15" s="380"/>
      <c r="L15" s="381"/>
      <c r="M15" s="380"/>
      <c r="N15" s="381"/>
      <c r="O15" s="380"/>
      <c r="P15" s="381"/>
      <c r="Q15" s="380"/>
      <c r="R15" s="381"/>
      <c r="S15" s="380"/>
      <c r="T15" s="381"/>
      <c r="U15" s="380"/>
      <c r="V15" s="381"/>
      <c r="W15" s="387"/>
      <c r="X15" s="378"/>
      <c r="Y15" s="387"/>
      <c r="Z15" s="378"/>
      <c r="AA15" s="7"/>
      <c r="AB15" s="7"/>
      <c r="AC15" s="7"/>
      <c r="AD15" s="7"/>
      <c r="AE15" s="7"/>
      <c r="AF15" s="7"/>
      <c r="AG15" s="7"/>
      <c r="AH15" s="7"/>
      <c r="AI15" s="7"/>
      <c r="AJ15" s="7"/>
      <c r="AK15" s="40"/>
    </row>
    <row r="16" spans="1:37" ht="15" customHeight="1" x14ac:dyDescent="0.2">
      <c r="A16" s="43"/>
      <c r="B16" s="180"/>
      <c r="C16" s="486" t="str">
        <f>'Full Results'!C21</f>
        <v>Breaststroke</v>
      </c>
      <c r="D16" s="487">
        <f>'Full Results'!D22</f>
        <v>0</v>
      </c>
      <c r="E16" s="135"/>
      <c r="F16" s="51" t="str">
        <f>'Full Results'!F22</f>
        <v>Pl / Pts</v>
      </c>
      <c r="G16" s="52"/>
      <c r="H16" s="8"/>
      <c r="I16" s="53"/>
      <c r="J16" s="8"/>
      <c r="K16" s="53"/>
      <c r="L16" s="8"/>
      <c r="M16" s="53"/>
      <c r="N16" s="8"/>
      <c r="O16" s="53"/>
      <c r="P16" s="8"/>
      <c r="Q16" s="53"/>
      <c r="R16" s="8"/>
      <c r="S16" s="53"/>
      <c r="T16" s="8"/>
      <c r="U16" s="53"/>
      <c r="V16" s="8"/>
      <c r="W16" s="53"/>
      <c r="X16" s="8"/>
      <c r="Y16" s="53"/>
      <c r="Z16" s="8"/>
      <c r="AA16" s="7"/>
      <c r="AB16" s="7"/>
      <c r="AC16" s="7"/>
      <c r="AD16" s="7"/>
      <c r="AE16" s="7"/>
      <c r="AF16" s="7"/>
      <c r="AG16" s="7"/>
      <c r="AH16" s="7"/>
      <c r="AI16" s="7"/>
      <c r="AJ16" s="7"/>
      <c r="AK16" s="42"/>
    </row>
    <row r="17" spans="1:37" ht="15" customHeight="1" x14ac:dyDescent="0.2">
      <c r="A17" s="41"/>
      <c r="B17" s="207">
        <f>'Full Results'!B23</f>
        <v>7</v>
      </c>
      <c r="C17" s="64" t="str">
        <f>'Full Results'!C23</f>
        <v>Boys 11/u</v>
      </c>
      <c r="D17" s="178" t="str">
        <f>'Full Results'!D23</f>
        <v>50m</v>
      </c>
      <c r="E17" s="179">
        <f>'Full Results'!E23</f>
        <v>6.018518518518519E-4</v>
      </c>
      <c r="F17" s="58" t="str">
        <f>'Full Results'!F23</f>
        <v>Time</v>
      </c>
      <c r="G17" s="380"/>
      <c r="H17" s="381"/>
      <c r="I17" s="380"/>
      <c r="J17" s="381"/>
      <c r="K17" s="380"/>
      <c r="L17" s="381"/>
      <c r="M17" s="380"/>
      <c r="N17" s="381"/>
      <c r="O17" s="380"/>
      <c r="P17" s="381"/>
      <c r="Q17" s="380"/>
      <c r="R17" s="381"/>
      <c r="S17" s="380"/>
      <c r="T17" s="381"/>
      <c r="U17" s="380"/>
      <c r="V17" s="381"/>
      <c r="W17" s="387"/>
      <c r="X17" s="378"/>
      <c r="Y17" s="387"/>
      <c r="Z17" s="378"/>
      <c r="AA17" s="7"/>
      <c r="AB17" s="7"/>
      <c r="AC17" s="7"/>
      <c r="AD17" s="7"/>
      <c r="AE17" s="7"/>
      <c r="AF17" s="7"/>
      <c r="AG17" s="7"/>
      <c r="AH17" s="7"/>
      <c r="AI17" s="7"/>
      <c r="AJ17" s="7"/>
      <c r="AK17" s="40"/>
    </row>
    <row r="18" spans="1:37" ht="15" customHeight="1" x14ac:dyDescent="0.2">
      <c r="A18" s="43"/>
      <c r="B18" s="180"/>
      <c r="C18" s="486" t="str">
        <f>'Full Results'!C24</f>
        <v>Breaststroke</v>
      </c>
      <c r="D18" s="487">
        <f>'Full Results'!D25</f>
        <v>0</v>
      </c>
      <c r="E18" s="135"/>
      <c r="F18" s="51" t="str">
        <f>'Full Results'!F25</f>
        <v>Pl / Pts</v>
      </c>
      <c r="G18" s="52"/>
      <c r="H18" s="8"/>
      <c r="I18" s="53"/>
      <c r="J18" s="8"/>
      <c r="K18" s="53"/>
      <c r="L18" s="8"/>
      <c r="M18" s="53"/>
      <c r="N18" s="8"/>
      <c r="O18" s="53"/>
      <c r="P18" s="8"/>
      <c r="Q18" s="53"/>
      <c r="R18" s="8"/>
      <c r="S18" s="53"/>
      <c r="T18" s="8"/>
      <c r="U18" s="53"/>
      <c r="V18" s="8"/>
      <c r="W18" s="53"/>
      <c r="X18" s="8"/>
      <c r="Y18" s="53"/>
      <c r="Z18" s="8"/>
      <c r="AA18" s="7"/>
      <c r="AB18" s="7"/>
      <c r="AC18" s="7"/>
      <c r="AD18" s="7"/>
      <c r="AE18" s="7"/>
      <c r="AF18" s="7"/>
      <c r="AG18" s="7"/>
      <c r="AH18" s="7"/>
      <c r="AI18" s="7"/>
      <c r="AJ18" s="7"/>
      <c r="AK18" s="42"/>
    </row>
    <row r="19" spans="1:37" ht="15" customHeight="1" x14ac:dyDescent="0.2">
      <c r="A19" s="41"/>
      <c r="B19" s="207">
        <f>'Full Results'!B26</f>
        <v>8</v>
      </c>
      <c r="C19" s="64" t="str">
        <f>'Full Results'!C26</f>
        <v>Mixed 14/u</v>
      </c>
      <c r="D19" s="178" t="str">
        <f>'Full Results'!D26</f>
        <v>4x50m</v>
      </c>
      <c r="E19" s="179">
        <f>'Full Results'!E26</f>
        <v>1.8518518518518517E-3</v>
      </c>
      <c r="F19" s="58" t="str">
        <f>'Full Results'!F26</f>
        <v>Time</v>
      </c>
      <c r="G19" s="380"/>
      <c r="H19" s="381"/>
      <c r="I19" s="380"/>
      <c r="J19" s="381"/>
      <c r="K19" s="380"/>
      <c r="L19" s="381"/>
      <c r="M19" s="380"/>
      <c r="N19" s="381"/>
      <c r="O19" s="380"/>
      <c r="P19" s="381"/>
      <c r="Q19" s="380"/>
      <c r="R19" s="381"/>
      <c r="S19" s="380"/>
      <c r="T19" s="381"/>
      <c r="U19" s="380"/>
      <c r="V19" s="381"/>
      <c r="W19" s="387"/>
      <c r="X19" s="378"/>
      <c r="Y19" s="387"/>
      <c r="Z19" s="378"/>
      <c r="AA19" s="7"/>
      <c r="AB19" s="7"/>
      <c r="AC19" s="7"/>
      <c r="AD19" s="7"/>
      <c r="AE19" s="7"/>
      <c r="AF19" s="7"/>
      <c r="AG19" s="7"/>
      <c r="AH19" s="7"/>
      <c r="AI19" s="7"/>
      <c r="AJ19" s="7"/>
      <c r="AK19" s="40"/>
    </row>
    <row r="20" spans="1:37" ht="15" customHeight="1" x14ac:dyDescent="0.2">
      <c r="A20" s="43"/>
      <c r="B20" s="180"/>
      <c r="C20" s="486" t="str">
        <f>'Full Results'!C27</f>
        <v>Medley Relay</v>
      </c>
      <c r="D20" s="487">
        <f>'Full Results'!D28</f>
        <v>0</v>
      </c>
      <c r="E20" s="135"/>
      <c r="F20" s="51" t="str">
        <f>'Full Results'!F28</f>
        <v>Pl / Pts</v>
      </c>
      <c r="G20" s="52"/>
      <c r="H20" s="8"/>
      <c r="I20" s="53"/>
      <c r="J20" s="8"/>
      <c r="K20" s="53"/>
      <c r="L20" s="8"/>
      <c r="M20" s="53"/>
      <c r="N20" s="8"/>
      <c r="O20" s="53"/>
      <c r="P20" s="8"/>
      <c r="Q20" s="53"/>
      <c r="R20" s="8"/>
      <c r="S20" s="53"/>
      <c r="T20" s="8"/>
      <c r="U20" s="53"/>
      <c r="V20" s="8"/>
      <c r="W20" s="53"/>
      <c r="X20" s="8"/>
      <c r="Y20" s="53"/>
      <c r="Z20" s="8"/>
      <c r="AA20" s="7"/>
      <c r="AB20" s="7"/>
      <c r="AC20" s="7"/>
      <c r="AD20" s="7"/>
      <c r="AE20" s="7"/>
      <c r="AF20" s="7"/>
      <c r="AG20" s="7"/>
      <c r="AH20" s="7"/>
      <c r="AI20" s="7"/>
      <c r="AJ20" s="7"/>
      <c r="AK20" s="42"/>
    </row>
    <row r="21" spans="1:37" ht="15" customHeight="1" x14ac:dyDescent="0.2">
      <c r="A21" s="41"/>
      <c r="B21" s="207">
        <f>'Full Results'!B29</f>
        <v>9</v>
      </c>
      <c r="C21" s="64" t="str">
        <f>'Full Results'!C29</f>
        <v>Girls 10/u</v>
      </c>
      <c r="D21" s="178" t="str">
        <f>'Full Results'!D29</f>
        <v>50m</v>
      </c>
      <c r="E21" s="179">
        <f>'Full Results'!E29</f>
        <v>4.9768518518518521E-4</v>
      </c>
      <c r="F21" s="58" t="str">
        <f>'Full Results'!F29</f>
        <v>Time</v>
      </c>
      <c r="G21" s="380"/>
      <c r="H21" s="381"/>
      <c r="I21" s="380"/>
      <c r="J21" s="381"/>
      <c r="K21" s="380"/>
      <c r="L21" s="381"/>
      <c r="M21" s="380"/>
      <c r="N21" s="381"/>
      <c r="O21" s="380"/>
      <c r="P21" s="381"/>
      <c r="Q21" s="380"/>
      <c r="R21" s="381"/>
      <c r="S21" s="380"/>
      <c r="T21" s="381"/>
      <c r="U21" s="380"/>
      <c r="V21" s="381"/>
      <c r="W21" s="387"/>
      <c r="X21" s="378"/>
      <c r="Y21" s="387"/>
      <c r="Z21" s="378"/>
      <c r="AA21" s="7"/>
      <c r="AB21" s="7"/>
      <c r="AC21" s="7"/>
      <c r="AD21" s="7"/>
      <c r="AE21" s="7"/>
      <c r="AF21" s="7"/>
      <c r="AG21" s="7"/>
      <c r="AH21" s="7"/>
      <c r="AI21" s="7"/>
      <c r="AJ21" s="7"/>
      <c r="AK21" s="40"/>
    </row>
    <row r="22" spans="1:37" ht="15" customHeight="1" x14ac:dyDescent="0.2">
      <c r="A22" s="43"/>
      <c r="B22" s="180"/>
      <c r="C22" s="486" t="str">
        <f>'Full Results'!C30</f>
        <v>Freestyle</v>
      </c>
      <c r="D22" s="487">
        <f>'Full Results'!D31</f>
        <v>0</v>
      </c>
      <c r="E22" s="135"/>
      <c r="F22" s="51" t="str">
        <f>'Full Results'!F31</f>
        <v>Pl / Pts</v>
      </c>
      <c r="G22" s="52"/>
      <c r="H22" s="8"/>
      <c r="I22" s="53"/>
      <c r="J22" s="8"/>
      <c r="K22" s="53"/>
      <c r="L22" s="8"/>
      <c r="M22" s="53"/>
      <c r="N22" s="8"/>
      <c r="O22" s="53"/>
      <c r="P22" s="8"/>
      <c r="Q22" s="53"/>
      <c r="R22" s="8"/>
      <c r="S22" s="53"/>
      <c r="T22" s="8"/>
      <c r="U22" s="53"/>
      <c r="V22" s="8"/>
      <c r="W22" s="53"/>
      <c r="X22" s="8"/>
      <c r="Y22" s="53"/>
      <c r="Z22" s="8"/>
      <c r="AA22" s="7"/>
      <c r="AB22" s="7"/>
      <c r="AC22" s="7"/>
      <c r="AD22" s="7"/>
      <c r="AE22" s="7"/>
      <c r="AF22" s="7"/>
      <c r="AG22" s="7"/>
      <c r="AH22" s="7"/>
      <c r="AI22" s="7"/>
      <c r="AJ22" s="7"/>
      <c r="AK22" s="42"/>
    </row>
    <row r="23" spans="1:37" ht="15" customHeight="1" x14ac:dyDescent="0.2">
      <c r="A23" s="41"/>
      <c r="B23" s="207">
        <f>'Full Results'!B32</f>
        <v>10</v>
      </c>
      <c r="C23" s="64" t="str">
        <f>'Full Results'!C32</f>
        <v>Boys 10/u</v>
      </c>
      <c r="D23" s="178" t="str">
        <f>'Full Results'!D32</f>
        <v>50m</v>
      </c>
      <c r="E23" s="179">
        <f>'Full Results'!E32</f>
        <v>4.9189814814814821E-4</v>
      </c>
      <c r="F23" s="58" t="str">
        <f>'Full Results'!F32</f>
        <v>Time</v>
      </c>
      <c r="G23" s="380"/>
      <c r="H23" s="381"/>
      <c r="I23" s="380"/>
      <c r="J23" s="381"/>
      <c r="K23" s="380"/>
      <c r="L23" s="381"/>
      <c r="M23" s="380"/>
      <c r="N23" s="381"/>
      <c r="O23" s="380"/>
      <c r="P23" s="381"/>
      <c r="Q23" s="380"/>
      <c r="R23" s="381"/>
      <c r="S23" s="380"/>
      <c r="T23" s="381"/>
      <c r="U23" s="380"/>
      <c r="V23" s="381"/>
      <c r="W23" s="387"/>
      <c r="X23" s="378"/>
      <c r="Y23" s="387"/>
      <c r="Z23" s="378"/>
      <c r="AA23" s="7"/>
      <c r="AB23" s="7"/>
      <c r="AC23" s="7"/>
      <c r="AD23" s="7"/>
      <c r="AE23" s="7"/>
      <c r="AF23" s="7"/>
      <c r="AG23" s="7"/>
      <c r="AH23" s="7"/>
      <c r="AI23" s="7"/>
      <c r="AJ23" s="7"/>
      <c r="AK23" s="40"/>
    </row>
    <row r="24" spans="1:37" ht="15" customHeight="1" x14ac:dyDescent="0.2">
      <c r="A24" s="43"/>
      <c r="B24" s="180"/>
      <c r="C24" s="486" t="str">
        <f>'Full Results'!C33</f>
        <v>Freestyle</v>
      </c>
      <c r="D24" s="487">
        <f>'Full Results'!D34</f>
        <v>0</v>
      </c>
      <c r="E24" s="135"/>
      <c r="F24" s="54" t="str">
        <f>'Full Results'!F34</f>
        <v>Pl / Pts</v>
      </c>
      <c r="G24" s="52"/>
      <c r="H24" s="8"/>
      <c r="I24" s="53"/>
      <c r="J24" s="8"/>
      <c r="K24" s="53"/>
      <c r="L24" s="8"/>
      <c r="M24" s="53"/>
      <c r="N24" s="8"/>
      <c r="O24" s="53"/>
      <c r="P24" s="8"/>
      <c r="Q24" s="53"/>
      <c r="R24" s="8"/>
      <c r="S24" s="53"/>
      <c r="T24" s="8"/>
      <c r="U24" s="53"/>
      <c r="V24" s="8"/>
      <c r="W24" s="53"/>
      <c r="X24" s="8"/>
      <c r="Y24" s="53"/>
      <c r="Z24" s="8"/>
      <c r="AA24" s="7"/>
      <c r="AB24" s="7"/>
      <c r="AC24" s="7"/>
      <c r="AD24" s="7"/>
      <c r="AE24" s="7"/>
      <c r="AF24" s="7"/>
      <c r="AG24" s="7"/>
      <c r="AH24" s="7"/>
      <c r="AI24" s="7"/>
      <c r="AJ24" s="7"/>
      <c r="AK24" s="42"/>
    </row>
    <row r="25" spans="1:37" ht="15" customHeight="1" x14ac:dyDescent="0.2">
      <c r="A25" s="41"/>
      <c r="B25" s="207">
        <f>'Full Results'!B35</f>
        <v>11</v>
      </c>
      <c r="C25" s="64" t="str">
        <f>'Full Results'!C35</f>
        <v>Girls 14/u</v>
      </c>
      <c r="D25" s="178" t="str">
        <f>'Full Results'!D35</f>
        <v>50m</v>
      </c>
      <c r="E25" s="179">
        <f>'Full Results'!E35</f>
        <v>4.6875000000000004E-4</v>
      </c>
      <c r="F25" s="58" t="str">
        <f>'Full Results'!F35</f>
        <v>Time</v>
      </c>
      <c r="G25" s="380"/>
      <c r="H25" s="381"/>
      <c r="I25" s="380"/>
      <c r="J25" s="381"/>
      <c r="K25" s="380"/>
      <c r="L25" s="381"/>
      <c r="M25" s="380"/>
      <c r="N25" s="381"/>
      <c r="O25" s="380"/>
      <c r="P25" s="381"/>
      <c r="Q25" s="380"/>
      <c r="R25" s="381"/>
      <c r="S25" s="380"/>
      <c r="T25" s="381"/>
      <c r="U25" s="380"/>
      <c r="V25" s="381"/>
      <c r="W25" s="387"/>
      <c r="X25" s="378"/>
      <c r="Y25" s="387"/>
      <c r="Z25" s="378"/>
      <c r="AA25" s="7"/>
      <c r="AB25" s="7"/>
      <c r="AC25" s="7"/>
      <c r="AD25" s="7"/>
      <c r="AE25" s="7"/>
      <c r="AF25" s="7"/>
      <c r="AG25" s="7"/>
      <c r="AH25" s="7"/>
      <c r="AI25" s="7"/>
      <c r="AJ25" s="7"/>
      <c r="AK25" s="40"/>
    </row>
    <row r="26" spans="1:37" ht="15" customHeight="1" x14ac:dyDescent="0.2">
      <c r="A26" s="43"/>
      <c r="B26" s="180"/>
      <c r="C26" s="486" t="str">
        <f>'Full Results'!C36</f>
        <v>Butterfly</v>
      </c>
      <c r="D26" s="487">
        <f>'Full Results'!D37</f>
        <v>0</v>
      </c>
      <c r="E26" s="135"/>
      <c r="F26" s="54" t="str">
        <f>'Full Results'!F37</f>
        <v>Pl / Pts</v>
      </c>
      <c r="G26" s="52"/>
      <c r="H26" s="8"/>
      <c r="I26" s="53"/>
      <c r="J26" s="8"/>
      <c r="K26" s="53"/>
      <c r="L26" s="8"/>
      <c r="M26" s="53"/>
      <c r="N26" s="8"/>
      <c r="O26" s="53"/>
      <c r="P26" s="8"/>
      <c r="Q26" s="53"/>
      <c r="R26" s="8"/>
      <c r="S26" s="53"/>
      <c r="T26" s="8"/>
      <c r="U26" s="53"/>
      <c r="V26" s="8"/>
      <c r="W26" s="53"/>
      <c r="X26" s="8"/>
      <c r="Y26" s="53"/>
      <c r="Z26" s="8"/>
      <c r="AA26" s="7"/>
      <c r="AB26" s="7"/>
      <c r="AC26" s="7"/>
      <c r="AD26" s="7"/>
      <c r="AE26" s="7"/>
      <c r="AF26" s="7"/>
      <c r="AG26" s="7"/>
      <c r="AH26" s="7"/>
      <c r="AI26" s="7"/>
      <c r="AJ26" s="7"/>
      <c r="AK26" s="42"/>
    </row>
    <row r="27" spans="1:37" ht="15" customHeight="1" x14ac:dyDescent="0.2">
      <c r="A27" s="41"/>
      <c r="B27" s="207">
        <f>'Full Results'!B38</f>
        <v>12</v>
      </c>
      <c r="C27" s="64" t="str">
        <f>'Full Results'!C38</f>
        <v>Boys 14/u</v>
      </c>
      <c r="D27" s="178" t="str">
        <f>'Full Results'!D38</f>
        <v>50m</v>
      </c>
      <c r="E27" s="179">
        <f>'Full Results'!E38</f>
        <v>4.4560185185185192E-4</v>
      </c>
      <c r="F27" s="58" t="str">
        <f>'Full Results'!F38</f>
        <v>Time</v>
      </c>
      <c r="G27" s="380"/>
      <c r="H27" s="381"/>
      <c r="I27" s="380"/>
      <c r="J27" s="381"/>
      <c r="K27" s="380"/>
      <c r="L27" s="381"/>
      <c r="M27" s="380"/>
      <c r="N27" s="381"/>
      <c r="O27" s="380"/>
      <c r="P27" s="381"/>
      <c r="Q27" s="380"/>
      <c r="R27" s="381"/>
      <c r="S27" s="380"/>
      <c r="T27" s="381"/>
      <c r="U27" s="380"/>
      <c r="V27" s="381"/>
      <c r="W27" s="387"/>
      <c r="X27" s="378"/>
      <c r="Y27" s="387"/>
      <c r="Z27" s="378"/>
      <c r="AA27" s="7"/>
      <c r="AB27" s="7"/>
      <c r="AC27" s="7"/>
      <c r="AD27" s="7"/>
      <c r="AE27" s="7"/>
      <c r="AF27" s="7"/>
      <c r="AG27" s="7"/>
      <c r="AH27" s="7"/>
      <c r="AI27" s="7"/>
      <c r="AJ27" s="7"/>
      <c r="AK27" s="38"/>
    </row>
    <row r="28" spans="1:37" ht="15" customHeight="1" x14ac:dyDescent="0.2">
      <c r="A28" s="43"/>
      <c r="B28" s="180"/>
      <c r="C28" s="486" t="str">
        <f>'Full Results'!C39</f>
        <v>Butterfly</v>
      </c>
      <c r="D28" s="487">
        <f>'Full Results'!D40</f>
        <v>0</v>
      </c>
      <c r="E28" s="135"/>
      <c r="F28" s="54" t="str">
        <f>'Full Results'!F40</f>
        <v>Pl / Pts</v>
      </c>
      <c r="G28" s="52"/>
      <c r="H28" s="8"/>
      <c r="I28" s="53"/>
      <c r="J28" s="8"/>
      <c r="K28" s="53"/>
      <c r="L28" s="8"/>
      <c r="M28" s="53"/>
      <c r="N28" s="8"/>
      <c r="O28" s="53"/>
      <c r="P28" s="8"/>
      <c r="Q28" s="53"/>
      <c r="R28" s="8"/>
      <c r="S28" s="53"/>
      <c r="T28" s="8"/>
      <c r="U28" s="53"/>
      <c r="V28" s="8"/>
      <c r="W28" s="53"/>
      <c r="X28" s="8"/>
      <c r="Y28" s="53"/>
      <c r="Z28" s="8"/>
      <c r="AA28" s="7"/>
      <c r="AB28" s="7"/>
      <c r="AC28" s="7"/>
      <c r="AD28" s="7"/>
      <c r="AE28" s="7"/>
      <c r="AF28" s="7"/>
      <c r="AG28" s="7"/>
      <c r="AH28" s="7"/>
      <c r="AI28" s="7"/>
      <c r="AJ28" s="7"/>
      <c r="AK28" s="42"/>
    </row>
    <row r="29" spans="1:37" ht="15" customHeight="1" x14ac:dyDescent="0.2">
      <c r="A29" s="41"/>
      <c r="B29" s="207">
        <f>'Full Results'!B41</f>
        <v>13</v>
      </c>
      <c r="C29" s="64" t="str">
        <f>'Full Results'!C41</f>
        <v>Mixed 10/u</v>
      </c>
      <c r="D29" s="178" t="str">
        <f>'Full Results'!D41</f>
        <v>4x25m</v>
      </c>
      <c r="E29" s="179">
        <f>'Full Results'!E41</f>
        <v>8.7962962962962962E-4</v>
      </c>
      <c r="F29" s="58" t="str">
        <f>'Full Results'!F41</f>
        <v>Time</v>
      </c>
      <c r="G29" s="380"/>
      <c r="H29" s="381"/>
      <c r="I29" s="380"/>
      <c r="J29" s="381"/>
      <c r="K29" s="380"/>
      <c r="L29" s="381"/>
      <c r="M29" s="380"/>
      <c r="N29" s="381"/>
      <c r="O29" s="380"/>
      <c r="P29" s="381"/>
      <c r="Q29" s="380"/>
      <c r="R29" s="381"/>
      <c r="S29" s="380"/>
      <c r="T29" s="381"/>
      <c r="U29" s="380"/>
      <c r="V29" s="381"/>
      <c r="W29" s="387"/>
      <c r="X29" s="378"/>
      <c r="Y29" s="387"/>
      <c r="Z29" s="378"/>
      <c r="AA29" s="7"/>
      <c r="AB29" s="7"/>
      <c r="AC29" s="7"/>
      <c r="AD29" s="7"/>
      <c r="AE29" s="7"/>
      <c r="AF29" s="7"/>
      <c r="AG29" s="7"/>
      <c r="AH29" s="7"/>
      <c r="AI29" s="7"/>
      <c r="AJ29" s="7"/>
      <c r="AK29" s="40"/>
    </row>
    <row r="30" spans="1:37" ht="15" customHeight="1" x14ac:dyDescent="0.2">
      <c r="A30" s="43"/>
      <c r="B30" s="180"/>
      <c r="C30" s="486" t="str">
        <f>'Full Results'!C42</f>
        <v>Freestyle Relay</v>
      </c>
      <c r="D30" s="487">
        <f>'Full Results'!D43</f>
        <v>0</v>
      </c>
      <c r="E30" s="135"/>
      <c r="F30" s="51" t="str">
        <f>'Full Results'!F43</f>
        <v>Pl / Pts</v>
      </c>
      <c r="G30" s="52"/>
      <c r="H30" s="8"/>
      <c r="I30" s="53"/>
      <c r="J30" s="8"/>
      <c r="K30" s="53"/>
      <c r="L30" s="8"/>
      <c r="M30" s="53"/>
      <c r="N30" s="8"/>
      <c r="O30" s="53"/>
      <c r="P30" s="8"/>
      <c r="Q30" s="53"/>
      <c r="R30" s="8"/>
      <c r="S30" s="53"/>
      <c r="T30" s="8"/>
      <c r="U30" s="53"/>
      <c r="V30" s="8"/>
      <c r="W30" s="53"/>
      <c r="X30" s="8"/>
      <c r="Y30" s="53"/>
      <c r="Z30" s="8"/>
      <c r="AA30" s="7"/>
      <c r="AB30" s="7"/>
      <c r="AC30" s="7"/>
      <c r="AD30" s="7"/>
      <c r="AE30" s="7"/>
      <c r="AF30" s="7"/>
      <c r="AG30" s="7"/>
      <c r="AH30" s="7"/>
      <c r="AI30" s="7"/>
      <c r="AJ30" s="7"/>
      <c r="AK30" s="42"/>
    </row>
    <row r="31" spans="1:37" ht="15" customHeight="1" x14ac:dyDescent="0.2">
      <c r="A31" s="41"/>
      <c r="B31" s="207">
        <f>'Full Results'!B44</f>
        <v>14</v>
      </c>
      <c r="C31" s="64" t="str">
        <f>'Full Results'!C44</f>
        <v>Girls 12/u</v>
      </c>
      <c r="D31" s="178" t="str">
        <f>'Full Results'!D44</f>
        <v>50m</v>
      </c>
      <c r="E31" s="179">
        <f>'Full Results'!E44</f>
        <v>5.7291666666666667E-4</v>
      </c>
      <c r="F31" s="58" t="str">
        <f>'Full Results'!F44</f>
        <v>Time</v>
      </c>
      <c r="G31" s="380"/>
      <c r="H31" s="381"/>
      <c r="I31" s="380"/>
      <c r="J31" s="381"/>
      <c r="K31" s="380"/>
      <c r="L31" s="381"/>
      <c r="M31" s="380"/>
      <c r="N31" s="381"/>
      <c r="O31" s="380"/>
      <c r="P31" s="381"/>
      <c r="Q31" s="380"/>
      <c r="R31" s="381"/>
      <c r="S31" s="380"/>
      <c r="T31" s="381"/>
      <c r="U31" s="380"/>
      <c r="V31" s="381"/>
      <c r="W31" s="387"/>
      <c r="X31" s="378"/>
      <c r="Y31" s="387"/>
      <c r="Z31" s="378"/>
      <c r="AA31" s="7"/>
      <c r="AB31" s="7"/>
      <c r="AC31" s="7"/>
      <c r="AD31" s="7"/>
      <c r="AE31" s="7"/>
      <c r="AF31" s="7"/>
      <c r="AG31" s="7"/>
      <c r="AH31" s="7"/>
      <c r="AI31" s="7"/>
      <c r="AJ31" s="7"/>
      <c r="AK31" s="40"/>
    </row>
    <row r="32" spans="1:37" ht="15" customHeight="1" x14ac:dyDescent="0.2">
      <c r="A32" s="43"/>
      <c r="B32" s="180"/>
      <c r="C32" s="486" t="str">
        <f>'Full Results'!C45</f>
        <v>Breaststroke</v>
      </c>
      <c r="D32" s="487">
        <f>'Full Results'!D46</f>
        <v>0</v>
      </c>
      <c r="E32" s="135"/>
      <c r="F32" s="51" t="str">
        <f>'Full Results'!F46</f>
        <v>Pl / Pts</v>
      </c>
      <c r="G32" s="52"/>
      <c r="H32" s="8"/>
      <c r="I32" s="53"/>
      <c r="J32" s="8"/>
      <c r="K32" s="53"/>
      <c r="L32" s="8"/>
      <c r="M32" s="53"/>
      <c r="N32" s="8"/>
      <c r="O32" s="53"/>
      <c r="P32" s="8"/>
      <c r="Q32" s="53"/>
      <c r="R32" s="8"/>
      <c r="S32" s="53"/>
      <c r="T32" s="8"/>
      <c r="U32" s="53"/>
      <c r="V32" s="8"/>
      <c r="W32" s="53"/>
      <c r="X32" s="8"/>
      <c r="Y32" s="53"/>
      <c r="Z32" s="8"/>
      <c r="AA32" s="7"/>
      <c r="AB32" s="7"/>
      <c r="AC32" s="7"/>
      <c r="AD32" s="7"/>
      <c r="AE32" s="7"/>
      <c r="AF32" s="7"/>
      <c r="AG32" s="7"/>
      <c r="AH32" s="7"/>
      <c r="AI32" s="7"/>
      <c r="AJ32" s="7"/>
      <c r="AK32" s="42"/>
    </row>
    <row r="33" spans="1:37" ht="15" customHeight="1" x14ac:dyDescent="0.2">
      <c r="A33" s="41"/>
      <c r="B33" s="207">
        <f>'Full Results'!B47</f>
        <v>15</v>
      </c>
      <c r="C33" s="64" t="str">
        <f>'Full Results'!C47</f>
        <v>Boys 12/u</v>
      </c>
      <c r="D33" s="178" t="str">
        <f>'Full Results'!D47</f>
        <v>50m</v>
      </c>
      <c r="E33" s="179">
        <f>'Full Results'!E47</f>
        <v>5.6134259259259256E-4</v>
      </c>
      <c r="F33" s="58" t="str">
        <f>'Full Results'!F47</f>
        <v>Time</v>
      </c>
      <c r="G33" s="380"/>
      <c r="H33" s="381"/>
      <c r="I33" s="380"/>
      <c r="J33" s="381"/>
      <c r="K33" s="380"/>
      <c r="L33" s="381"/>
      <c r="M33" s="380"/>
      <c r="N33" s="381"/>
      <c r="O33" s="380"/>
      <c r="P33" s="381"/>
      <c r="Q33" s="380"/>
      <c r="R33" s="381"/>
      <c r="S33" s="380"/>
      <c r="T33" s="381"/>
      <c r="U33" s="380"/>
      <c r="V33" s="381"/>
      <c r="W33" s="387"/>
      <c r="X33" s="378"/>
      <c r="Y33" s="387"/>
      <c r="Z33" s="378"/>
      <c r="AA33" s="7"/>
      <c r="AB33" s="7"/>
      <c r="AC33" s="7"/>
      <c r="AD33" s="7"/>
      <c r="AE33" s="7"/>
      <c r="AF33" s="7"/>
      <c r="AG33" s="7"/>
      <c r="AH33" s="7"/>
      <c r="AI33" s="7"/>
      <c r="AJ33" s="7"/>
      <c r="AK33" s="40"/>
    </row>
    <row r="34" spans="1:37" ht="15" customHeight="1" x14ac:dyDescent="0.2">
      <c r="A34" s="43"/>
      <c r="B34" s="180"/>
      <c r="C34" s="486" t="str">
        <f>'Full Results'!C48</f>
        <v>Breaststroke</v>
      </c>
      <c r="D34" s="487">
        <f>'Full Results'!D49</f>
        <v>0</v>
      </c>
      <c r="E34" s="135"/>
      <c r="F34" s="51" t="str">
        <f>'Full Results'!F49</f>
        <v>Pl / Pts</v>
      </c>
      <c r="G34" s="52"/>
      <c r="H34" s="8"/>
      <c r="I34" s="53"/>
      <c r="J34" s="8"/>
      <c r="K34" s="53"/>
      <c r="L34" s="8"/>
      <c r="M34" s="53"/>
      <c r="N34" s="8"/>
      <c r="O34" s="53"/>
      <c r="P34" s="8"/>
      <c r="Q34" s="53"/>
      <c r="R34" s="8"/>
      <c r="S34" s="53"/>
      <c r="T34" s="8"/>
      <c r="U34" s="53"/>
      <c r="V34" s="8"/>
      <c r="W34" s="53"/>
      <c r="X34" s="8"/>
      <c r="Y34" s="53"/>
      <c r="Z34" s="8"/>
      <c r="AA34" s="7"/>
      <c r="AB34" s="7"/>
      <c r="AC34" s="7"/>
      <c r="AD34" s="7"/>
      <c r="AE34" s="7"/>
      <c r="AF34" s="7"/>
      <c r="AG34" s="7"/>
      <c r="AH34" s="7"/>
      <c r="AI34" s="7"/>
      <c r="AJ34" s="7"/>
      <c r="AK34" s="42"/>
    </row>
    <row r="35" spans="1:37" ht="15" customHeight="1" x14ac:dyDescent="0.2">
      <c r="A35" s="41"/>
      <c r="B35" s="207">
        <f>'Full Results'!B50</f>
        <v>16</v>
      </c>
      <c r="C35" s="64" t="str">
        <f>'Full Results'!C50</f>
        <v>Girls 11/u</v>
      </c>
      <c r="D35" s="178" t="str">
        <f>'Full Results'!D50</f>
        <v>50m</v>
      </c>
      <c r="E35" s="179">
        <f>'Full Results'!E50</f>
        <v>4.7453703703703704E-4</v>
      </c>
      <c r="F35" s="58" t="str">
        <f>'Full Results'!F50</f>
        <v>Time</v>
      </c>
      <c r="G35" s="380"/>
      <c r="H35" s="381"/>
      <c r="I35" s="380"/>
      <c r="J35" s="381"/>
      <c r="K35" s="380"/>
      <c r="L35" s="381"/>
      <c r="M35" s="380"/>
      <c r="N35" s="381"/>
      <c r="O35" s="380"/>
      <c r="P35" s="381"/>
      <c r="Q35" s="380"/>
      <c r="R35" s="381"/>
      <c r="S35" s="380"/>
      <c r="T35" s="381"/>
      <c r="U35" s="380"/>
      <c r="V35" s="381"/>
      <c r="W35" s="387"/>
      <c r="X35" s="378"/>
      <c r="Y35" s="387"/>
      <c r="Z35" s="378"/>
      <c r="AA35" s="7"/>
      <c r="AB35" s="7"/>
      <c r="AC35" s="7"/>
      <c r="AD35" s="7"/>
      <c r="AE35" s="7"/>
      <c r="AF35" s="7"/>
      <c r="AG35" s="7"/>
      <c r="AH35" s="7"/>
      <c r="AI35" s="7"/>
      <c r="AJ35" s="7"/>
      <c r="AK35" s="40"/>
    </row>
    <row r="36" spans="1:37" ht="15" customHeight="1" x14ac:dyDescent="0.2">
      <c r="A36" s="43"/>
      <c r="B36" s="180"/>
      <c r="C36" s="486" t="str">
        <f>'Full Results'!C51</f>
        <v>Freestyle</v>
      </c>
      <c r="D36" s="487">
        <f>'Full Results'!D52</f>
        <v>0</v>
      </c>
      <c r="E36" s="135"/>
      <c r="F36" s="51" t="str">
        <f>'Full Results'!F52</f>
        <v>Pl / Pts</v>
      </c>
      <c r="G36" s="52"/>
      <c r="H36" s="8"/>
      <c r="I36" s="53"/>
      <c r="J36" s="8"/>
      <c r="K36" s="53"/>
      <c r="L36" s="8"/>
      <c r="M36" s="53"/>
      <c r="N36" s="8"/>
      <c r="O36" s="53"/>
      <c r="P36" s="8"/>
      <c r="Q36" s="53"/>
      <c r="R36" s="8"/>
      <c r="S36" s="53"/>
      <c r="T36" s="8"/>
      <c r="U36" s="53"/>
      <c r="V36" s="8"/>
      <c r="W36" s="53"/>
      <c r="X36" s="8"/>
      <c r="Y36" s="53"/>
      <c r="Z36" s="8"/>
      <c r="AA36" s="7"/>
      <c r="AB36" s="7"/>
      <c r="AC36" s="7"/>
      <c r="AD36" s="7"/>
      <c r="AE36" s="7"/>
      <c r="AF36" s="7"/>
      <c r="AG36" s="7"/>
      <c r="AH36" s="7"/>
      <c r="AI36" s="7"/>
      <c r="AJ36" s="7"/>
      <c r="AK36" s="42"/>
    </row>
    <row r="37" spans="1:37" ht="15" customHeight="1" x14ac:dyDescent="0.2">
      <c r="A37" s="41"/>
      <c r="B37" s="207">
        <f>'Full Results'!B53</f>
        <v>17</v>
      </c>
      <c r="C37" s="64" t="str">
        <f>'Full Results'!C53</f>
        <v>Boys 11/u</v>
      </c>
      <c r="D37" s="178" t="str">
        <f>'Full Results'!D53</f>
        <v>50m</v>
      </c>
      <c r="E37" s="179">
        <f>'Full Results'!E53</f>
        <v>4.6875000000000004E-4</v>
      </c>
      <c r="F37" s="58" t="str">
        <f>'Full Results'!F53</f>
        <v>Time</v>
      </c>
      <c r="G37" s="380"/>
      <c r="H37" s="381"/>
      <c r="I37" s="380"/>
      <c r="J37" s="381"/>
      <c r="K37" s="380"/>
      <c r="L37" s="381"/>
      <c r="M37" s="380"/>
      <c r="N37" s="381"/>
      <c r="O37" s="380"/>
      <c r="P37" s="381"/>
      <c r="Q37" s="380"/>
      <c r="R37" s="381"/>
      <c r="S37" s="380"/>
      <c r="T37" s="381"/>
      <c r="U37" s="380"/>
      <c r="V37" s="381"/>
      <c r="W37" s="387"/>
      <c r="X37" s="378"/>
      <c r="Y37" s="387"/>
      <c r="Z37" s="378"/>
      <c r="AA37" s="7"/>
      <c r="AB37" s="7"/>
      <c r="AC37" s="7"/>
      <c r="AD37" s="7"/>
      <c r="AE37" s="7"/>
      <c r="AF37" s="7"/>
      <c r="AG37" s="7"/>
      <c r="AH37" s="7"/>
      <c r="AI37" s="7"/>
      <c r="AJ37" s="7"/>
      <c r="AK37" s="40"/>
    </row>
    <row r="38" spans="1:37" ht="15" customHeight="1" x14ac:dyDescent="0.2">
      <c r="A38" s="43"/>
      <c r="B38" s="180"/>
      <c r="C38" s="486" t="str">
        <f>'Full Results'!C54</f>
        <v>Freestyle</v>
      </c>
      <c r="D38" s="487">
        <f>'Full Results'!D55</f>
        <v>0</v>
      </c>
      <c r="E38" s="135"/>
      <c r="F38" s="51" t="str">
        <f>'Full Results'!F55</f>
        <v>Pl / Pts</v>
      </c>
      <c r="G38" s="52"/>
      <c r="H38" s="8"/>
      <c r="I38" s="53"/>
      <c r="J38" s="8"/>
      <c r="K38" s="53"/>
      <c r="L38" s="8"/>
      <c r="M38" s="53"/>
      <c r="N38" s="8"/>
      <c r="O38" s="53"/>
      <c r="P38" s="8"/>
      <c r="Q38" s="53"/>
      <c r="R38" s="8"/>
      <c r="S38" s="53"/>
      <c r="T38" s="8"/>
      <c r="U38" s="53"/>
      <c r="V38" s="8"/>
      <c r="W38" s="53"/>
      <c r="X38" s="8"/>
      <c r="Y38" s="53"/>
      <c r="Z38" s="8"/>
      <c r="AA38" s="7"/>
      <c r="AB38" s="7"/>
      <c r="AC38" s="7"/>
      <c r="AD38" s="7"/>
      <c r="AE38" s="7"/>
      <c r="AF38" s="7"/>
      <c r="AG38" s="7"/>
      <c r="AH38" s="7"/>
      <c r="AI38" s="7"/>
      <c r="AJ38" s="7"/>
      <c r="AK38" s="42"/>
    </row>
    <row r="39" spans="1:37" ht="15" customHeight="1" x14ac:dyDescent="0.2">
      <c r="A39" s="41"/>
      <c r="B39" s="207">
        <f>'Full Results'!B56</f>
        <v>18</v>
      </c>
      <c r="C39" s="64" t="str">
        <f>'Full Results'!C56</f>
        <v>Mixed 12/u</v>
      </c>
      <c r="D39" s="178" t="str">
        <f>'Full Results'!D56</f>
        <v>4x50m</v>
      </c>
      <c r="E39" s="179">
        <f>'Full Results'!E56</f>
        <v>1.9791666666666668E-3</v>
      </c>
      <c r="F39" s="58" t="str">
        <f>'Full Results'!F56</f>
        <v>Time</v>
      </c>
      <c r="G39" s="380"/>
      <c r="H39" s="381"/>
      <c r="I39" s="380"/>
      <c r="J39" s="381"/>
      <c r="K39" s="380"/>
      <c r="L39" s="381"/>
      <c r="M39" s="380"/>
      <c r="N39" s="381"/>
      <c r="O39" s="380"/>
      <c r="P39" s="381"/>
      <c r="Q39" s="380"/>
      <c r="R39" s="381"/>
      <c r="S39" s="380"/>
      <c r="T39" s="381"/>
      <c r="U39" s="380"/>
      <c r="V39" s="381"/>
      <c r="W39" s="387"/>
      <c r="X39" s="378"/>
      <c r="Y39" s="387"/>
      <c r="Z39" s="378"/>
      <c r="AA39" s="7"/>
      <c r="AB39" s="7"/>
      <c r="AC39" s="7"/>
      <c r="AD39" s="7"/>
      <c r="AE39" s="7"/>
      <c r="AF39" s="7"/>
      <c r="AG39" s="7"/>
      <c r="AH39" s="7"/>
      <c r="AI39" s="7"/>
      <c r="AJ39" s="7"/>
      <c r="AK39" s="40"/>
    </row>
    <row r="40" spans="1:37" ht="15" customHeight="1" x14ac:dyDescent="0.2">
      <c r="A40" s="43"/>
      <c r="B40" s="180"/>
      <c r="C40" s="486" t="str">
        <f>'Full Results'!C57</f>
        <v>Medley Relay</v>
      </c>
      <c r="D40" s="487">
        <f>'Full Results'!D58</f>
        <v>0</v>
      </c>
      <c r="E40" s="135"/>
      <c r="F40" s="51" t="str">
        <f>'Full Results'!F58</f>
        <v>Pl / Pts</v>
      </c>
      <c r="G40" s="52"/>
      <c r="H40" s="8"/>
      <c r="I40" s="53"/>
      <c r="J40" s="8"/>
      <c r="K40" s="53"/>
      <c r="L40" s="8"/>
      <c r="M40" s="53"/>
      <c r="N40" s="8"/>
      <c r="O40" s="53"/>
      <c r="P40" s="8"/>
      <c r="Q40" s="53"/>
      <c r="R40" s="8"/>
      <c r="S40" s="53"/>
      <c r="T40" s="8"/>
      <c r="U40" s="53"/>
      <c r="V40" s="8"/>
      <c r="W40" s="53"/>
      <c r="X40" s="8"/>
      <c r="Y40" s="53"/>
      <c r="Z40" s="8"/>
      <c r="AA40" s="7"/>
      <c r="AB40" s="7"/>
      <c r="AC40" s="7"/>
      <c r="AD40" s="7"/>
      <c r="AE40" s="7"/>
      <c r="AF40" s="7"/>
      <c r="AG40" s="7"/>
      <c r="AH40" s="7"/>
      <c r="AI40" s="7"/>
      <c r="AJ40" s="7"/>
      <c r="AK40" s="42"/>
    </row>
    <row r="41" spans="1:37" ht="15" customHeight="1" x14ac:dyDescent="0.2">
      <c r="A41" s="41"/>
      <c r="B41" s="207">
        <f>'Full Results'!B59</f>
        <v>19</v>
      </c>
      <c r="C41" s="64" t="str">
        <f>'Full Results'!C59</f>
        <v>Girls 10/u</v>
      </c>
      <c r="D41" s="178" t="str">
        <f>'Full Results'!D59</f>
        <v>50m</v>
      </c>
      <c r="E41" s="179">
        <f>'Full Results'!E59</f>
        <v>5.6134259259259256E-4</v>
      </c>
      <c r="F41" s="58" t="str">
        <f>'Full Results'!F59</f>
        <v>Time</v>
      </c>
      <c r="G41" s="380"/>
      <c r="H41" s="381"/>
      <c r="I41" s="380"/>
      <c r="J41" s="381"/>
      <c r="K41" s="380"/>
      <c r="L41" s="381"/>
      <c r="M41" s="380"/>
      <c r="N41" s="381"/>
      <c r="O41" s="380"/>
      <c r="P41" s="381"/>
      <c r="Q41" s="380"/>
      <c r="R41" s="381"/>
      <c r="S41" s="380"/>
      <c r="T41" s="381"/>
      <c r="U41" s="380"/>
      <c r="V41" s="381"/>
      <c r="W41" s="387"/>
      <c r="X41" s="378"/>
      <c r="Y41" s="387"/>
      <c r="Z41" s="378"/>
      <c r="AA41" s="7"/>
      <c r="AB41" s="7"/>
      <c r="AC41" s="7"/>
      <c r="AD41" s="7"/>
      <c r="AE41" s="7"/>
      <c r="AF41" s="7"/>
      <c r="AG41" s="7"/>
      <c r="AH41" s="7"/>
      <c r="AI41" s="7"/>
      <c r="AJ41" s="7"/>
      <c r="AK41" s="40"/>
    </row>
    <row r="42" spans="1:37" ht="15" customHeight="1" x14ac:dyDescent="0.2">
      <c r="A42" s="43"/>
      <c r="B42" s="180"/>
      <c r="C42" s="486" t="str">
        <f>'Full Results'!C60</f>
        <v>Backstroke</v>
      </c>
      <c r="D42" s="487">
        <f>'Full Results'!D61</f>
        <v>0</v>
      </c>
      <c r="E42" s="135"/>
      <c r="F42" s="51" t="str">
        <f>'Full Results'!F61</f>
        <v>Pl / Pts</v>
      </c>
      <c r="G42" s="52"/>
      <c r="H42" s="8"/>
      <c r="I42" s="53"/>
      <c r="J42" s="8"/>
      <c r="K42" s="53"/>
      <c r="L42" s="8"/>
      <c r="M42" s="53"/>
      <c r="N42" s="8"/>
      <c r="O42" s="53"/>
      <c r="P42" s="8"/>
      <c r="Q42" s="53"/>
      <c r="R42" s="8"/>
      <c r="S42" s="53"/>
      <c r="T42" s="8"/>
      <c r="U42" s="53"/>
      <c r="V42" s="8"/>
      <c r="W42" s="53"/>
      <c r="X42" s="8"/>
      <c r="Y42" s="53"/>
      <c r="Z42" s="8"/>
      <c r="AA42" s="7"/>
      <c r="AB42" s="7"/>
      <c r="AC42" s="7"/>
      <c r="AD42" s="7"/>
      <c r="AE42" s="7"/>
      <c r="AF42" s="7"/>
      <c r="AG42" s="7"/>
      <c r="AH42" s="7"/>
      <c r="AI42" s="7"/>
      <c r="AJ42" s="7"/>
      <c r="AK42" s="42"/>
    </row>
    <row r="43" spans="1:37" ht="15" customHeight="1" x14ac:dyDescent="0.2">
      <c r="A43" s="41"/>
      <c r="B43" s="207">
        <f>'Full Results'!B62</f>
        <v>20</v>
      </c>
      <c r="C43" s="64" t="str">
        <f>'Full Results'!C62</f>
        <v>Boys 10/u</v>
      </c>
      <c r="D43" s="178" t="str">
        <f>'Full Results'!D62</f>
        <v>50m</v>
      </c>
      <c r="E43" s="179">
        <f>'Full Results'!E62</f>
        <v>5.6134259259259256E-4</v>
      </c>
      <c r="F43" s="58" t="str">
        <f>'Full Results'!F62</f>
        <v>Time</v>
      </c>
      <c r="G43" s="380"/>
      <c r="H43" s="381"/>
      <c r="I43" s="380"/>
      <c r="J43" s="381"/>
      <c r="K43" s="380"/>
      <c r="L43" s="381"/>
      <c r="M43" s="380"/>
      <c r="N43" s="381"/>
      <c r="O43" s="380"/>
      <c r="P43" s="381"/>
      <c r="Q43" s="380"/>
      <c r="R43" s="381"/>
      <c r="S43" s="380"/>
      <c r="T43" s="381"/>
      <c r="U43" s="380"/>
      <c r="V43" s="381"/>
      <c r="W43" s="387"/>
      <c r="X43" s="378"/>
      <c r="Y43" s="387"/>
      <c r="Z43" s="378"/>
      <c r="AA43" s="7"/>
      <c r="AB43" s="7"/>
      <c r="AC43" s="7"/>
      <c r="AD43" s="7"/>
      <c r="AE43" s="7"/>
      <c r="AF43" s="7"/>
      <c r="AG43" s="7"/>
      <c r="AH43" s="7"/>
      <c r="AI43" s="7"/>
      <c r="AJ43" s="7"/>
      <c r="AK43" s="40"/>
    </row>
    <row r="44" spans="1:37" ht="15" customHeight="1" x14ac:dyDescent="0.2">
      <c r="A44" s="43"/>
      <c r="B44" s="180"/>
      <c r="C44" s="486" t="str">
        <f>'Full Results'!C63</f>
        <v>Backstroke</v>
      </c>
      <c r="D44" s="487">
        <f>'Full Results'!D64</f>
        <v>0</v>
      </c>
      <c r="E44" s="135"/>
      <c r="F44" s="51" t="str">
        <f>'Full Results'!F64</f>
        <v>Pl / Pts</v>
      </c>
      <c r="G44" s="52"/>
      <c r="H44" s="8"/>
      <c r="I44" s="53"/>
      <c r="J44" s="8"/>
      <c r="K44" s="53"/>
      <c r="L44" s="8"/>
      <c r="M44" s="53"/>
      <c r="N44" s="8"/>
      <c r="O44" s="53"/>
      <c r="P44" s="8"/>
      <c r="Q44" s="53"/>
      <c r="R44" s="8"/>
      <c r="S44" s="53"/>
      <c r="T44" s="8"/>
      <c r="U44" s="53"/>
      <c r="V44" s="8"/>
      <c r="W44" s="53"/>
      <c r="X44" s="8"/>
      <c r="Y44" s="53"/>
      <c r="Z44" s="8"/>
      <c r="AA44" s="7"/>
      <c r="AB44" s="7"/>
      <c r="AC44" s="7"/>
      <c r="AD44" s="7"/>
      <c r="AE44" s="7"/>
      <c r="AF44" s="7"/>
      <c r="AG44" s="7"/>
      <c r="AH44" s="7"/>
      <c r="AI44" s="7"/>
      <c r="AJ44" s="7"/>
      <c r="AK44" s="42"/>
    </row>
    <row r="45" spans="1:37" ht="15" customHeight="1" x14ac:dyDescent="0.2">
      <c r="A45" s="41"/>
      <c r="B45" s="207">
        <f>'Full Results'!B65</f>
        <v>21</v>
      </c>
      <c r="C45" s="64" t="str">
        <f>'Full Results'!C65</f>
        <v>Girls 14/u</v>
      </c>
      <c r="D45" s="178" t="str">
        <f>'Full Results'!D65</f>
        <v>50m</v>
      </c>
      <c r="E45" s="179">
        <f>'Full Results'!E65</f>
        <v>5.3819444444444444E-4</v>
      </c>
      <c r="F45" s="58" t="str">
        <f>'Full Results'!F65</f>
        <v>Time</v>
      </c>
      <c r="G45" s="380"/>
      <c r="H45" s="381"/>
      <c r="I45" s="380"/>
      <c r="J45" s="381"/>
      <c r="K45" s="380"/>
      <c r="L45" s="381"/>
      <c r="M45" s="380"/>
      <c r="N45" s="381"/>
      <c r="O45" s="380"/>
      <c r="P45" s="381"/>
      <c r="Q45" s="380"/>
      <c r="R45" s="381"/>
      <c r="S45" s="380"/>
      <c r="T45" s="381"/>
      <c r="U45" s="380"/>
      <c r="V45" s="381"/>
      <c r="W45" s="387"/>
      <c r="X45" s="378"/>
      <c r="Y45" s="387"/>
      <c r="Z45" s="378"/>
      <c r="AA45" s="7"/>
      <c r="AB45" s="7"/>
      <c r="AC45" s="7"/>
      <c r="AD45" s="7"/>
      <c r="AE45" s="7"/>
      <c r="AF45" s="7"/>
      <c r="AG45" s="7"/>
      <c r="AH45" s="7"/>
      <c r="AI45" s="7"/>
      <c r="AJ45" s="7"/>
      <c r="AK45" s="40"/>
    </row>
    <row r="46" spans="1:37" ht="15" customHeight="1" x14ac:dyDescent="0.2">
      <c r="A46" s="43"/>
      <c r="B46" s="180"/>
      <c r="C46" s="486" t="str">
        <f>'Full Results'!C66</f>
        <v>Breaststroke</v>
      </c>
      <c r="D46" s="487">
        <f>'Full Results'!D67</f>
        <v>0</v>
      </c>
      <c r="E46" s="135"/>
      <c r="F46" s="54" t="str">
        <f>'Full Results'!F67</f>
        <v>Pl / Pts</v>
      </c>
      <c r="G46" s="52"/>
      <c r="H46" s="8"/>
      <c r="I46" s="53"/>
      <c r="J46" s="8"/>
      <c r="K46" s="53"/>
      <c r="L46" s="8"/>
      <c r="M46" s="53"/>
      <c r="N46" s="8"/>
      <c r="O46" s="53"/>
      <c r="P46" s="8"/>
      <c r="Q46" s="53"/>
      <c r="R46" s="8"/>
      <c r="S46" s="53"/>
      <c r="T46" s="8"/>
      <c r="U46" s="53"/>
      <c r="V46" s="8"/>
      <c r="W46" s="53"/>
      <c r="X46" s="8"/>
      <c r="Y46" s="53"/>
      <c r="Z46" s="8"/>
      <c r="AA46" s="7"/>
      <c r="AB46" s="7"/>
      <c r="AC46" s="7"/>
      <c r="AD46" s="7"/>
      <c r="AE46" s="7"/>
      <c r="AF46" s="7"/>
      <c r="AG46" s="7"/>
      <c r="AH46" s="7"/>
      <c r="AI46" s="7"/>
      <c r="AJ46" s="7"/>
      <c r="AK46" s="42"/>
    </row>
    <row r="47" spans="1:37" ht="15" customHeight="1" x14ac:dyDescent="0.2">
      <c r="A47" s="41"/>
      <c r="B47" s="207">
        <f>'Full Results'!B68</f>
        <v>22</v>
      </c>
      <c r="C47" s="64" t="str">
        <f>'Full Results'!C68</f>
        <v>Boys 14/u</v>
      </c>
      <c r="D47" s="178" t="str">
        <f>'Full Results'!D68</f>
        <v>50m</v>
      </c>
      <c r="E47" s="179">
        <f>'Full Results'!E68</f>
        <v>5.0925925925925921E-4</v>
      </c>
      <c r="F47" s="58" t="str">
        <f>'Full Results'!F68</f>
        <v>Time</v>
      </c>
      <c r="G47" s="380"/>
      <c r="H47" s="381"/>
      <c r="I47" s="380"/>
      <c r="J47" s="381"/>
      <c r="K47" s="380"/>
      <c r="L47" s="381"/>
      <c r="M47" s="380"/>
      <c r="N47" s="381"/>
      <c r="O47" s="380"/>
      <c r="P47" s="381"/>
      <c r="Q47" s="380"/>
      <c r="R47" s="381"/>
      <c r="S47" s="380"/>
      <c r="T47" s="381"/>
      <c r="U47" s="380"/>
      <c r="V47" s="381"/>
      <c r="W47" s="387"/>
      <c r="X47" s="378"/>
      <c r="Y47" s="387"/>
      <c r="Z47" s="378"/>
      <c r="AA47" s="7"/>
      <c r="AB47" s="7"/>
      <c r="AC47" s="7"/>
      <c r="AD47" s="7"/>
      <c r="AE47" s="7"/>
      <c r="AF47" s="7"/>
      <c r="AG47" s="7"/>
      <c r="AH47" s="7"/>
      <c r="AI47" s="7"/>
      <c r="AJ47" s="7"/>
      <c r="AK47" s="40"/>
    </row>
    <row r="48" spans="1:37" ht="15" customHeight="1" x14ac:dyDescent="0.2">
      <c r="A48" s="43"/>
      <c r="B48" s="180"/>
      <c r="C48" s="486" t="str">
        <f>'Full Results'!C69</f>
        <v>Breaststroke</v>
      </c>
      <c r="D48" s="487">
        <f>'Full Results'!D70</f>
        <v>0</v>
      </c>
      <c r="E48" s="135"/>
      <c r="F48" s="54" t="str">
        <f>'Full Results'!F70</f>
        <v>Pl / Pts</v>
      </c>
      <c r="G48" s="52"/>
      <c r="H48" s="8"/>
      <c r="I48" s="53"/>
      <c r="J48" s="8"/>
      <c r="K48" s="53"/>
      <c r="L48" s="8"/>
      <c r="M48" s="53"/>
      <c r="N48" s="8"/>
      <c r="O48" s="53"/>
      <c r="P48" s="8"/>
      <c r="Q48" s="53"/>
      <c r="R48" s="8"/>
      <c r="S48" s="53"/>
      <c r="T48" s="8"/>
      <c r="U48" s="53"/>
      <c r="V48" s="8"/>
      <c r="W48" s="53"/>
      <c r="X48" s="8"/>
      <c r="Y48" s="53"/>
      <c r="Z48" s="8"/>
      <c r="AA48" s="7"/>
      <c r="AB48" s="7"/>
      <c r="AC48" s="7"/>
      <c r="AD48" s="7"/>
      <c r="AE48" s="7"/>
      <c r="AF48" s="7"/>
      <c r="AG48" s="7"/>
      <c r="AH48" s="7"/>
      <c r="AI48" s="7"/>
      <c r="AJ48" s="7"/>
      <c r="AK48" s="42"/>
    </row>
    <row r="49" spans="1:37" ht="15" customHeight="1" x14ac:dyDescent="0.2">
      <c r="A49" s="41"/>
      <c r="B49" s="207">
        <f>'Full Results'!B71</f>
        <v>23</v>
      </c>
      <c r="C49" s="64" t="str">
        <f>'Full Results'!C71</f>
        <v>Mixed 11/u</v>
      </c>
      <c r="D49" s="178" t="str">
        <f>'Full Results'!D71</f>
        <v>4x25m</v>
      </c>
      <c r="E49" s="179">
        <f>'Full Results'!E71</f>
        <v>9.2592592592592585E-4</v>
      </c>
      <c r="F49" s="58" t="str">
        <f>'Full Results'!F71</f>
        <v>Time</v>
      </c>
      <c r="G49" s="380"/>
      <c r="H49" s="381"/>
      <c r="I49" s="380"/>
      <c r="J49" s="381"/>
      <c r="K49" s="380"/>
      <c r="L49" s="381"/>
      <c r="M49" s="380"/>
      <c r="N49" s="381"/>
      <c r="O49" s="380"/>
      <c r="P49" s="381"/>
      <c r="Q49" s="380"/>
      <c r="R49" s="381"/>
      <c r="S49" s="380"/>
      <c r="T49" s="381"/>
      <c r="U49" s="380"/>
      <c r="V49" s="381"/>
      <c r="W49" s="387"/>
      <c r="X49" s="378"/>
      <c r="Y49" s="387"/>
      <c r="Z49" s="378"/>
      <c r="AA49" s="7"/>
      <c r="AB49" s="7"/>
      <c r="AC49" s="7"/>
      <c r="AD49" s="7"/>
      <c r="AE49" s="7"/>
      <c r="AF49" s="7"/>
      <c r="AG49" s="7"/>
      <c r="AH49" s="7"/>
      <c r="AI49" s="7"/>
      <c r="AJ49" s="7"/>
      <c r="AK49" s="40"/>
    </row>
    <row r="50" spans="1:37" ht="15" customHeight="1" x14ac:dyDescent="0.2">
      <c r="A50" s="43"/>
      <c r="B50" s="180"/>
      <c r="C50" s="486" t="str">
        <f>'Full Results'!C72</f>
        <v>Medley Relay</v>
      </c>
      <c r="D50" s="487">
        <f>'Full Results'!D73</f>
        <v>0</v>
      </c>
      <c r="E50" s="135"/>
      <c r="F50" s="51" t="str">
        <f>'Full Results'!F73</f>
        <v>Pl / Pts</v>
      </c>
      <c r="G50" s="52"/>
      <c r="H50" s="8"/>
      <c r="I50" s="53"/>
      <c r="J50" s="8"/>
      <c r="K50" s="53"/>
      <c r="L50" s="8"/>
      <c r="M50" s="53"/>
      <c r="N50" s="8"/>
      <c r="O50" s="53"/>
      <c r="P50" s="8"/>
      <c r="Q50" s="53"/>
      <c r="R50" s="8"/>
      <c r="S50" s="53"/>
      <c r="T50" s="8"/>
      <c r="U50" s="53"/>
      <c r="V50" s="8"/>
      <c r="W50" s="53"/>
      <c r="X50" s="8"/>
      <c r="Y50" s="53"/>
      <c r="Z50" s="8"/>
      <c r="AA50" s="7"/>
      <c r="AB50" s="7"/>
      <c r="AC50" s="7"/>
      <c r="AD50" s="7"/>
      <c r="AE50" s="7"/>
      <c r="AF50" s="7"/>
      <c r="AG50" s="7"/>
      <c r="AH50" s="7"/>
      <c r="AI50" s="7"/>
      <c r="AJ50" s="7"/>
      <c r="AK50" s="42"/>
    </row>
    <row r="51" spans="1:37" ht="15" customHeight="1" x14ac:dyDescent="0.2">
      <c r="A51" s="41"/>
      <c r="B51" s="207">
        <f>'Full Results'!B74</f>
        <v>24</v>
      </c>
      <c r="C51" s="64" t="str">
        <f>'Full Results'!C74</f>
        <v>Girls 12/u</v>
      </c>
      <c r="D51" s="178" t="str">
        <f>'Full Results'!D74</f>
        <v>50m</v>
      </c>
      <c r="E51" s="179">
        <f>'Full Results'!E74</f>
        <v>4.5138888888888892E-4</v>
      </c>
      <c r="F51" s="58" t="str">
        <f>'Full Results'!F74</f>
        <v>Time</v>
      </c>
      <c r="G51" s="380"/>
      <c r="H51" s="381"/>
      <c r="I51" s="380"/>
      <c r="J51" s="381"/>
      <c r="K51" s="380"/>
      <c r="L51" s="381"/>
      <c r="M51" s="380"/>
      <c r="N51" s="381"/>
      <c r="O51" s="380"/>
      <c r="P51" s="381"/>
      <c r="Q51" s="380"/>
      <c r="R51" s="381"/>
      <c r="S51" s="380"/>
      <c r="T51" s="381"/>
      <c r="U51" s="380"/>
      <c r="V51" s="381"/>
      <c r="W51" s="387"/>
      <c r="X51" s="378"/>
      <c r="Y51" s="387"/>
      <c r="Z51" s="378"/>
      <c r="AA51" s="7"/>
      <c r="AB51" s="7"/>
      <c r="AC51" s="7"/>
      <c r="AD51" s="7"/>
      <c r="AE51" s="7"/>
      <c r="AF51" s="7"/>
      <c r="AG51" s="7"/>
      <c r="AH51" s="7"/>
      <c r="AI51" s="7"/>
      <c r="AJ51" s="7"/>
      <c r="AK51" s="40"/>
    </row>
    <row r="52" spans="1:37" ht="15" customHeight="1" x14ac:dyDescent="0.2">
      <c r="A52" s="43"/>
      <c r="B52" s="180"/>
      <c r="C52" s="486" t="str">
        <f>'Full Results'!C75</f>
        <v>Freestyle</v>
      </c>
      <c r="D52" s="487">
        <f>'Full Results'!D76</f>
        <v>0</v>
      </c>
      <c r="E52" s="135"/>
      <c r="F52" s="51" t="str">
        <f>'Full Results'!F76</f>
        <v>Pl / Pts</v>
      </c>
      <c r="G52" s="52"/>
      <c r="H52" s="8"/>
      <c r="I52" s="53"/>
      <c r="J52" s="8"/>
      <c r="K52" s="53"/>
      <c r="L52" s="8"/>
      <c r="M52" s="53"/>
      <c r="N52" s="8"/>
      <c r="O52" s="53"/>
      <c r="P52" s="8"/>
      <c r="Q52" s="53"/>
      <c r="R52" s="8"/>
      <c r="S52" s="53"/>
      <c r="T52" s="8"/>
      <c r="U52" s="53"/>
      <c r="V52" s="8"/>
      <c r="W52" s="53"/>
      <c r="X52" s="8"/>
      <c r="Y52" s="53"/>
      <c r="Z52" s="8"/>
      <c r="AA52" s="7"/>
      <c r="AB52" s="7"/>
      <c r="AC52" s="7"/>
      <c r="AD52" s="7"/>
      <c r="AE52" s="7"/>
      <c r="AF52" s="7"/>
      <c r="AG52" s="7"/>
      <c r="AH52" s="7"/>
      <c r="AI52" s="7"/>
      <c r="AJ52" s="7"/>
      <c r="AK52" s="42"/>
    </row>
    <row r="53" spans="1:37" ht="15" customHeight="1" x14ac:dyDescent="0.2">
      <c r="A53" s="41"/>
      <c r="B53" s="207">
        <f>'Full Results'!B77</f>
        <v>25</v>
      </c>
      <c r="C53" s="64" t="str">
        <f>'Full Results'!C77</f>
        <v>Boys 12/u</v>
      </c>
      <c r="D53" s="178" t="str">
        <f>'Full Results'!D77</f>
        <v>50m</v>
      </c>
      <c r="E53" s="179">
        <f>'Full Results'!E77</f>
        <v>4.3981481481481481E-4</v>
      </c>
      <c r="F53" s="58" t="str">
        <f>'Full Results'!F77</f>
        <v>Time</v>
      </c>
      <c r="G53" s="380"/>
      <c r="H53" s="381"/>
      <c r="I53" s="380"/>
      <c r="J53" s="381"/>
      <c r="K53" s="380"/>
      <c r="L53" s="381"/>
      <c r="M53" s="380"/>
      <c r="N53" s="381"/>
      <c r="O53" s="380"/>
      <c r="P53" s="381"/>
      <c r="Q53" s="380"/>
      <c r="R53" s="381"/>
      <c r="S53" s="380"/>
      <c r="T53" s="381"/>
      <c r="U53" s="380"/>
      <c r="V53" s="381"/>
      <c r="W53" s="387"/>
      <c r="X53" s="378"/>
      <c r="Y53" s="387"/>
      <c r="Z53" s="378"/>
      <c r="AA53" s="7"/>
      <c r="AB53" s="7"/>
      <c r="AC53" s="7"/>
      <c r="AD53" s="7"/>
      <c r="AE53" s="7"/>
      <c r="AF53" s="7"/>
      <c r="AG53" s="7"/>
      <c r="AH53" s="7"/>
      <c r="AI53" s="7"/>
      <c r="AJ53" s="7"/>
      <c r="AK53" s="40"/>
    </row>
    <row r="54" spans="1:37" ht="15" customHeight="1" x14ac:dyDescent="0.2">
      <c r="A54" s="43"/>
      <c r="B54" s="180"/>
      <c r="C54" s="486" t="str">
        <f>'Full Results'!C78</f>
        <v>Freestyle</v>
      </c>
      <c r="D54" s="487">
        <f>'Full Results'!D79</f>
        <v>0</v>
      </c>
      <c r="E54" s="135"/>
      <c r="F54" s="51" t="str">
        <f>'Full Results'!F79</f>
        <v>Pl / Pts</v>
      </c>
      <c r="G54" s="52"/>
      <c r="H54" s="8"/>
      <c r="I54" s="53"/>
      <c r="J54" s="8"/>
      <c r="K54" s="53"/>
      <c r="L54" s="8"/>
      <c r="M54" s="53"/>
      <c r="N54" s="8"/>
      <c r="O54" s="53"/>
      <c r="P54" s="8"/>
      <c r="Q54" s="53"/>
      <c r="R54" s="8"/>
      <c r="S54" s="53"/>
      <c r="T54" s="8"/>
      <c r="U54" s="53"/>
      <c r="V54" s="8"/>
      <c r="W54" s="53"/>
      <c r="X54" s="8"/>
      <c r="Y54" s="53"/>
      <c r="Z54" s="8"/>
      <c r="AA54" s="7"/>
      <c r="AB54" s="7"/>
      <c r="AC54" s="7"/>
      <c r="AD54" s="7"/>
      <c r="AE54" s="7"/>
      <c r="AF54" s="7"/>
      <c r="AG54" s="7"/>
      <c r="AH54" s="7"/>
      <c r="AI54" s="7"/>
      <c r="AJ54" s="7"/>
      <c r="AK54" s="42"/>
    </row>
    <row r="55" spans="1:37" ht="15" customHeight="1" x14ac:dyDescent="0.2">
      <c r="A55" s="41"/>
      <c r="B55" s="207">
        <f>'Full Results'!B80</f>
        <v>26</v>
      </c>
      <c r="C55" s="64" t="str">
        <f>'Full Results'!C80</f>
        <v>Girls 11/u</v>
      </c>
      <c r="D55" s="178" t="str">
        <f>'Full Results'!D80</f>
        <v>50m</v>
      </c>
      <c r="E55" s="179">
        <f>'Full Results'!E80</f>
        <v>5.3240740740740744E-4</v>
      </c>
      <c r="F55" s="58" t="str">
        <f>'Full Results'!F80</f>
        <v>Time</v>
      </c>
      <c r="G55" s="380"/>
      <c r="H55" s="381"/>
      <c r="I55" s="380"/>
      <c r="J55" s="381"/>
      <c r="K55" s="380"/>
      <c r="L55" s="381"/>
      <c r="M55" s="380"/>
      <c r="N55" s="381"/>
      <c r="O55" s="380"/>
      <c r="P55" s="381"/>
      <c r="Q55" s="380"/>
      <c r="R55" s="381"/>
      <c r="S55" s="380"/>
      <c r="T55" s="381"/>
      <c r="U55" s="380"/>
      <c r="V55" s="381"/>
      <c r="W55" s="387"/>
      <c r="X55" s="378"/>
      <c r="Y55" s="387"/>
      <c r="Z55" s="378"/>
      <c r="AA55" s="7"/>
      <c r="AB55" s="7"/>
      <c r="AC55" s="7"/>
      <c r="AD55" s="7"/>
      <c r="AE55" s="7"/>
      <c r="AF55" s="7"/>
      <c r="AG55" s="7"/>
      <c r="AH55" s="7"/>
      <c r="AI55" s="7"/>
      <c r="AJ55" s="7"/>
      <c r="AK55" s="40"/>
    </row>
    <row r="56" spans="1:37" ht="15" customHeight="1" x14ac:dyDescent="0.2">
      <c r="A56" s="43"/>
      <c r="B56" s="180"/>
      <c r="C56" s="486" t="str">
        <f>'Full Results'!C81</f>
        <v>Backstroke</v>
      </c>
      <c r="D56" s="487">
        <f>'Full Results'!D82</f>
        <v>0</v>
      </c>
      <c r="E56" s="135"/>
      <c r="F56" s="51" t="str">
        <f>'Full Results'!F82</f>
        <v>Pl / Pts</v>
      </c>
      <c r="G56" s="52"/>
      <c r="H56" s="8"/>
      <c r="I56" s="53"/>
      <c r="J56" s="8"/>
      <c r="K56" s="53"/>
      <c r="L56" s="8"/>
      <c r="M56" s="53"/>
      <c r="N56" s="8"/>
      <c r="O56" s="53"/>
      <c r="P56" s="8"/>
      <c r="Q56" s="53"/>
      <c r="R56" s="8"/>
      <c r="S56" s="53"/>
      <c r="T56" s="8"/>
      <c r="U56" s="53"/>
      <c r="V56" s="8"/>
      <c r="W56" s="53"/>
      <c r="X56" s="8"/>
      <c r="Y56" s="53"/>
      <c r="Z56" s="8"/>
      <c r="AA56" s="7"/>
      <c r="AB56" s="7"/>
      <c r="AC56" s="7"/>
      <c r="AD56" s="7"/>
      <c r="AE56" s="7"/>
      <c r="AF56" s="7"/>
      <c r="AG56" s="7"/>
      <c r="AH56" s="7"/>
      <c r="AI56" s="7"/>
      <c r="AJ56" s="7"/>
      <c r="AK56" s="42"/>
    </row>
    <row r="57" spans="1:37" ht="15" customHeight="1" x14ac:dyDescent="0.2">
      <c r="A57" s="41"/>
      <c r="B57" s="207">
        <f>'Full Results'!B83</f>
        <v>27</v>
      </c>
      <c r="C57" s="64" t="str">
        <f>'Full Results'!C83</f>
        <v>Boys 11/U</v>
      </c>
      <c r="D57" s="178" t="str">
        <f>'Full Results'!D83</f>
        <v>50m</v>
      </c>
      <c r="E57" s="179">
        <f>'Full Results'!E83</f>
        <v>5.3240740740740744E-4</v>
      </c>
      <c r="F57" s="58" t="str">
        <f>'Full Results'!F83</f>
        <v>Time</v>
      </c>
      <c r="G57" s="380"/>
      <c r="H57" s="381"/>
      <c r="I57" s="380"/>
      <c r="J57" s="381"/>
      <c r="K57" s="380"/>
      <c r="L57" s="381"/>
      <c r="M57" s="380"/>
      <c r="N57" s="381"/>
      <c r="O57" s="380"/>
      <c r="P57" s="381"/>
      <c r="Q57" s="380"/>
      <c r="R57" s="381"/>
      <c r="S57" s="380"/>
      <c r="T57" s="381"/>
      <c r="U57" s="380"/>
      <c r="V57" s="381"/>
      <c r="W57" s="387"/>
      <c r="X57" s="378"/>
      <c r="Y57" s="387"/>
      <c r="Z57" s="378"/>
      <c r="AA57" s="7"/>
      <c r="AB57" s="7"/>
      <c r="AC57" s="7"/>
      <c r="AD57" s="7"/>
      <c r="AE57" s="7"/>
      <c r="AF57" s="7"/>
      <c r="AG57" s="7"/>
      <c r="AH57" s="7"/>
      <c r="AI57" s="7"/>
      <c r="AJ57" s="7"/>
      <c r="AK57" s="40"/>
    </row>
    <row r="58" spans="1:37" ht="15" customHeight="1" x14ac:dyDescent="0.2">
      <c r="A58" s="43"/>
      <c r="B58" s="180"/>
      <c r="C58" s="486" t="str">
        <f>'Full Results'!C84</f>
        <v>Backstroke</v>
      </c>
      <c r="D58" s="487">
        <f>'Full Results'!D85</f>
        <v>0</v>
      </c>
      <c r="E58" s="135"/>
      <c r="F58" s="54" t="str">
        <f>'Full Results'!F85</f>
        <v>Pl / Pts</v>
      </c>
      <c r="G58" s="52"/>
      <c r="H58" s="8"/>
      <c r="I58" s="53"/>
      <c r="J58" s="8"/>
      <c r="K58" s="53"/>
      <c r="L58" s="8"/>
      <c r="M58" s="53"/>
      <c r="N58" s="8"/>
      <c r="O58" s="53"/>
      <c r="P58" s="8"/>
      <c r="Q58" s="53"/>
      <c r="R58" s="8"/>
      <c r="S58" s="53"/>
      <c r="T58" s="8"/>
      <c r="U58" s="53"/>
      <c r="V58" s="8"/>
      <c r="W58" s="53"/>
      <c r="X58" s="8"/>
      <c r="Y58" s="53"/>
      <c r="Z58" s="8"/>
      <c r="AA58" s="7"/>
      <c r="AB58" s="7"/>
      <c r="AC58" s="7"/>
      <c r="AD58" s="7"/>
      <c r="AE58" s="7"/>
      <c r="AF58" s="7"/>
      <c r="AG58" s="7"/>
      <c r="AH58" s="7"/>
      <c r="AI58" s="7"/>
      <c r="AJ58" s="7"/>
      <c r="AK58" s="42"/>
    </row>
    <row r="59" spans="1:37" ht="15" customHeight="1" x14ac:dyDescent="0.2">
      <c r="A59" s="41"/>
      <c r="B59" s="207">
        <f>'Full Results'!B86</f>
        <v>28</v>
      </c>
      <c r="C59" s="64" t="str">
        <f>'Full Results'!C86</f>
        <v>Mixed 14/u</v>
      </c>
      <c r="D59" s="178" t="str">
        <f>'Full Results'!D86</f>
        <v>4x50m</v>
      </c>
      <c r="E59" s="179">
        <f>'Full Results'!E86</f>
        <v>1.6550925925925926E-3</v>
      </c>
      <c r="F59" s="58" t="str">
        <f>'Full Results'!F86</f>
        <v>Time</v>
      </c>
      <c r="G59" s="380"/>
      <c r="H59" s="381"/>
      <c r="I59" s="380"/>
      <c r="J59" s="381"/>
      <c r="K59" s="380"/>
      <c r="L59" s="381"/>
      <c r="M59" s="380"/>
      <c r="N59" s="381"/>
      <c r="O59" s="380"/>
      <c r="P59" s="381"/>
      <c r="Q59" s="380"/>
      <c r="R59" s="381"/>
      <c r="S59" s="380"/>
      <c r="T59" s="381"/>
      <c r="U59" s="380"/>
      <c r="V59" s="381"/>
      <c r="W59" s="387"/>
      <c r="X59" s="378"/>
      <c r="Y59" s="387"/>
      <c r="Z59" s="378"/>
      <c r="AA59" s="7"/>
      <c r="AB59" s="7"/>
      <c r="AC59" s="7"/>
      <c r="AD59" s="7"/>
      <c r="AE59" s="7"/>
      <c r="AF59" s="7"/>
      <c r="AG59" s="7"/>
      <c r="AH59" s="7"/>
      <c r="AI59" s="7"/>
      <c r="AJ59" s="7"/>
      <c r="AK59" s="40"/>
    </row>
    <row r="60" spans="1:37" ht="15" customHeight="1" x14ac:dyDescent="0.2">
      <c r="A60" s="43"/>
      <c r="B60" s="180"/>
      <c r="C60" s="486" t="str">
        <f>'Full Results'!C87</f>
        <v>Freestyle Relay</v>
      </c>
      <c r="D60" s="487">
        <f>'Full Results'!D88</f>
        <v>0</v>
      </c>
      <c r="E60" s="135"/>
      <c r="F60" s="51" t="str">
        <f>'Full Results'!F88</f>
        <v>Pl / Pts</v>
      </c>
      <c r="G60" s="52"/>
      <c r="H60" s="8"/>
      <c r="I60" s="53"/>
      <c r="J60" s="8"/>
      <c r="K60" s="53"/>
      <c r="L60" s="8"/>
      <c r="M60" s="53"/>
      <c r="N60" s="8"/>
      <c r="O60" s="53"/>
      <c r="P60" s="8"/>
      <c r="Q60" s="53"/>
      <c r="R60" s="8"/>
      <c r="S60" s="53"/>
      <c r="T60" s="8"/>
      <c r="U60" s="53"/>
      <c r="V60" s="8"/>
      <c r="W60" s="53"/>
      <c r="X60" s="8"/>
      <c r="Y60" s="53"/>
      <c r="Z60" s="8"/>
      <c r="AA60" s="7"/>
      <c r="AB60" s="7"/>
      <c r="AC60" s="7"/>
      <c r="AD60" s="7"/>
      <c r="AE60" s="7"/>
      <c r="AF60" s="7"/>
      <c r="AG60" s="7"/>
      <c r="AH60" s="7"/>
      <c r="AI60" s="7"/>
      <c r="AJ60" s="7"/>
      <c r="AK60" s="42"/>
    </row>
    <row r="61" spans="1:37" ht="15" customHeight="1" x14ac:dyDescent="0.2">
      <c r="A61" s="41"/>
      <c r="B61" s="207">
        <f>'Full Results'!B89</f>
        <v>29</v>
      </c>
      <c r="C61" s="64" t="str">
        <f>'Full Results'!C89</f>
        <v>Girls 10/u</v>
      </c>
      <c r="D61" s="178" t="str">
        <f>'Full Results'!D89</f>
        <v>50m</v>
      </c>
      <c r="E61" s="179">
        <f>'Full Results'!E89</f>
        <v>5.4398148148148144E-4</v>
      </c>
      <c r="F61" s="58" t="str">
        <f>'Full Results'!F89</f>
        <v>Time</v>
      </c>
      <c r="G61" s="380"/>
      <c r="H61" s="381"/>
      <c r="I61" s="380"/>
      <c r="J61" s="381"/>
      <c r="K61" s="380"/>
      <c r="L61" s="381"/>
      <c r="M61" s="380"/>
      <c r="N61" s="381"/>
      <c r="O61" s="380"/>
      <c r="P61" s="381"/>
      <c r="Q61" s="380"/>
      <c r="R61" s="381"/>
      <c r="S61" s="380"/>
      <c r="T61" s="381"/>
      <c r="U61" s="380"/>
      <c r="V61" s="381"/>
      <c r="W61" s="387"/>
      <c r="X61" s="378"/>
      <c r="Y61" s="387"/>
      <c r="Z61" s="378"/>
      <c r="AA61" s="7"/>
      <c r="AB61" s="7"/>
      <c r="AC61" s="7"/>
      <c r="AD61" s="7"/>
      <c r="AE61" s="7"/>
      <c r="AF61" s="7"/>
      <c r="AG61" s="7"/>
      <c r="AH61" s="7"/>
      <c r="AI61" s="7"/>
      <c r="AJ61" s="7"/>
      <c r="AK61" s="40"/>
    </row>
    <row r="62" spans="1:37" ht="15" customHeight="1" x14ac:dyDescent="0.2">
      <c r="A62" s="43"/>
      <c r="B62" s="180"/>
      <c r="C62" s="486" t="str">
        <f>'Full Results'!C90</f>
        <v>Butterfly</v>
      </c>
      <c r="D62" s="487">
        <f>'Full Results'!D91</f>
        <v>0</v>
      </c>
      <c r="E62" s="135"/>
      <c r="F62" s="51" t="str">
        <f>'Full Results'!F91</f>
        <v>Pl / Pts</v>
      </c>
      <c r="G62" s="52"/>
      <c r="H62" s="8"/>
      <c r="I62" s="53"/>
      <c r="J62" s="8"/>
      <c r="K62" s="53"/>
      <c r="L62" s="8"/>
      <c r="M62" s="53"/>
      <c r="N62" s="8"/>
      <c r="O62" s="53"/>
      <c r="P62" s="8"/>
      <c r="Q62" s="53"/>
      <c r="R62" s="8"/>
      <c r="S62" s="53"/>
      <c r="T62" s="8"/>
      <c r="U62" s="53"/>
      <c r="V62" s="8"/>
      <c r="W62" s="53"/>
      <c r="X62" s="8"/>
      <c r="Y62" s="53"/>
      <c r="Z62" s="8"/>
      <c r="AA62" s="7"/>
      <c r="AB62" s="7"/>
      <c r="AC62" s="7"/>
      <c r="AD62" s="7"/>
      <c r="AE62" s="7"/>
      <c r="AF62" s="7"/>
      <c r="AG62" s="7"/>
      <c r="AH62" s="7"/>
      <c r="AI62" s="7"/>
      <c r="AJ62" s="7"/>
      <c r="AK62" s="42"/>
    </row>
    <row r="63" spans="1:37" ht="15" customHeight="1" x14ac:dyDescent="0.2">
      <c r="A63" s="41"/>
      <c r="B63" s="207">
        <f>'Full Results'!B92</f>
        <v>30</v>
      </c>
      <c r="C63" s="64" t="str">
        <f>'Full Results'!C92</f>
        <v>Boys 10/u</v>
      </c>
      <c r="D63" s="178" t="str">
        <f>'Full Results'!D92</f>
        <v>50m</v>
      </c>
      <c r="E63" s="179">
        <f>'Full Results'!E92</f>
        <v>5.4398148148148144E-4</v>
      </c>
      <c r="F63" s="58" t="str">
        <f>'Full Results'!F92</f>
        <v>Time</v>
      </c>
      <c r="G63" s="380"/>
      <c r="H63" s="381"/>
      <c r="I63" s="380"/>
      <c r="J63" s="381"/>
      <c r="K63" s="380"/>
      <c r="L63" s="381"/>
      <c r="M63" s="380"/>
      <c r="N63" s="381"/>
      <c r="O63" s="380"/>
      <c r="P63" s="381"/>
      <c r="Q63" s="380"/>
      <c r="R63" s="381"/>
      <c r="S63" s="380"/>
      <c r="T63" s="381"/>
      <c r="U63" s="380"/>
      <c r="V63" s="381"/>
      <c r="W63" s="387"/>
      <c r="X63" s="378"/>
      <c r="Y63" s="387"/>
      <c r="Z63" s="378"/>
      <c r="AA63" s="7"/>
      <c r="AB63" s="7"/>
      <c r="AC63" s="7"/>
      <c r="AD63" s="7"/>
      <c r="AE63" s="7"/>
      <c r="AF63" s="7"/>
      <c r="AG63" s="7"/>
      <c r="AH63" s="7"/>
      <c r="AI63" s="7"/>
      <c r="AJ63" s="7"/>
      <c r="AK63" s="40"/>
    </row>
    <row r="64" spans="1:37" ht="15" customHeight="1" x14ac:dyDescent="0.2">
      <c r="A64" s="43"/>
      <c r="B64" s="180"/>
      <c r="C64" s="486" t="str">
        <f>'Full Results'!C93</f>
        <v>Butterfly</v>
      </c>
      <c r="D64" s="487">
        <f>'Full Results'!D94</f>
        <v>0</v>
      </c>
      <c r="E64" s="135"/>
      <c r="F64" s="51" t="str">
        <f>'Full Results'!F94</f>
        <v>Pl / Pts</v>
      </c>
      <c r="G64" s="52"/>
      <c r="H64" s="8"/>
      <c r="I64" s="53"/>
      <c r="J64" s="8"/>
      <c r="K64" s="53"/>
      <c r="L64" s="8"/>
      <c r="M64" s="53"/>
      <c r="N64" s="8"/>
      <c r="O64" s="53"/>
      <c r="P64" s="8"/>
      <c r="Q64" s="53"/>
      <c r="R64" s="8"/>
      <c r="S64" s="53"/>
      <c r="T64" s="8"/>
      <c r="U64" s="53"/>
      <c r="V64" s="8"/>
      <c r="W64" s="53"/>
      <c r="X64" s="8"/>
      <c r="Y64" s="53"/>
      <c r="Z64" s="8"/>
      <c r="AA64" s="7"/>
      <c r="AB64" s="7"/>
      <c r="AC64" s="7"/>
      <c r="AD64" s="7"/>
      <c r="AE64" s="7"/>
      <c r="AF64" s="7"/>
      <c r="AG64" s="7"/>
      <c r="AH64" s="7"/>
      <c r="AI64" s="7"/>
      <c r="AJ64" s="7"/>
      <c r="AK64" s="42"/>
    </row>
    <row r="65" spans="1:37" ht="15" customHeight="1" x14ac:dyDescent="0.2">
      <c r="A65" s="41"/>
      <c r="B65" s="207">
        <f>'Full Results'!B95</f>
        <v>31</v>
      </c>
      <c r="C65" s="64" t="str">
        <f>'Full Results'!C95</f>
        <v>Girls 14/u</v>
      </c>
      <c r="D65" s="178" t="str">
        <f>'Full Results'!D95</f>
        <v>50m</v>
      </c>
      <c r="E65" s="179">
        <f>'Full Results'!E95</f>
        <v>4.3402777777777775E-4</v>
      </c>
      <c r="F65" s="58" t="str">
        <f>'Full Results'!F95</f>
        <v>Time</v>
      </c>
      <c r="G65" s="380"/>
      <c r="H65" s="381"/>
      <c r="I65" s="380"/>
      <c r="J65" s="381"/>
      <c r="K65" s="380"/>
      <c r="L65" s="381"/>
      <c r="M65" s="380"/>
      <c r="N65" s="381"/>
      <c r="O65" s="380"/>
      <c r="P65" s="381"/>
      <c r="Q65" s="380"/>
      <c r="R65" s="381"/>
      <c r="S65" s="380"/>
      <c r="T65" s="381"/>
      <c r="U65" s="380"/>
      <c r="V65" s="381"/>
      <c r="W65" s="387"/>
      <c r="X65" s="378"/>
      <c r="Y65" s="387"/>
      <c r="Z65" s="378"/>
      <c r="AA65" s="7"/>
      <c r="AB65" s="7"/>
      <c r="AC65" s="7"/>
      <c r="AD65" s="7"/>
      <c r="AE65" s="7"/>
      <c r="AF65" s="7"/>
      <c r="AG65" s="7"/>
      <c r="AH65" s="7"/>
      <c r="AI65" s="7"/>
      <c r="AJ65" s="7"/>
      <c r="AK65" s="40"/>
    </row>
    <row r="66" spans="1:37" ht="15" customHeight="1" x14ac:dyDescent="0.2">
      <c r="A66" s="43"/>
      <c r="B66" s="180"/>
      <c r="C66" s="486" t="str">
        <f>'Full Results'!C96</f>
        <v>Freestyle</v>
      </c>
      <c r="D66" s="487">
        <f>'Full Results'!D97</f>
        <v>0</v>
      </c>
      <c r="E66" s="135"/>
      <c r="F66" s="54" t="str">
        <f>'Full Results'!F97</f>
        <v>Pl / Pts</v>
      </c>
      <c r="G66" s="52"/>
      <c r="H66" s="8"/>
      <c r="I66" s="53"/>
      <c r="J66" s="8"/>
      <c r="K66" s="53"/>
      <c r="L66" s="8"/>
      <c r="M66" s="53"/>
      <c r="N66" s="8"/>
      <c r="O66" s="53"/>
      <c r="P66" s="8"/>
      <c r="Q66" s="53"/>
      <c r="R66" s="8"/>
      <c r="S66" s="53"/>
      <c r="T66" s="8"/>
      <c r="U66" s="53"/>
      <c r="V66" s="8"/>
      <c r="W66" s="53"/>
      <c r="X66" s="8"/>
      <c r="Y66" s="53"/>
      <c r="Z66" s="8"/>
      <c r="AA66" s="7"/>
      <c r="AB66" s="7"/>
      <c r="AC66" s="7"/>
      <c r="AD66" s="7"/>
      <c r="AE66" s="7"/>
      <c r="AF66" s="7"/>
      <c r="AG66" s="7"/>
      <c r="AH66" s="7"/>
      <c r="AI66" s="7"/>
      <c r="AJ66" s="7"/>
      <c r="AK66" s="42"/>
    </row>
    <row r="67" spans="1:37" ht="15" customHeight="1" x14ac:dyDescent="0.2">
      <c r="A67" s="41"/>
      <c r="B67" s="207">
        <f>'Full Results'!B98</f>
        <v>32</v>
      </c>
      <c r="C67" s="64" t="str">
        <f>'Full Results'!C98</f>
        <v>Boys 14/u</v>
      </c>
      <c r="D67" s="178" t="str">
        <f>'Full Results'!D98</f>
        <v>50m</v>
      </c>
      <c r="E67" s="179">
        <f>'Full Results'!E98</f>
        <v>4.0509259259259258E-4</v>
      </c>
      <c r="F67" s="58" t="str">
        <f>'Full Results'!F98</f>
        <v>Time</v>
      </c>
      <c r="G67" s="380"/>
      <c r="H67" s="381"/>
      <c r="I67" s="380"/>
      <c r="J67" s="381"/>
      <c r="K67" s="380"/>
      <c r="L67" s="381"/>
      <c r="M67" s="380"/>
      <c r="N67" s="381"/>
      <c r="O67" s="380"/>
      <c r="P67" s="381"/>
      <c r="Q67" s="380"/>
      <c r="R67" s="381"/>
      <c r="S67" s="380"/>
      <c r="T67" s="381"/>
      <c r="U67" s="380"/>
      <c r="V67" s="381"/>
      <c r="W67" s="387"/>
      <c r="X67" s="378"/>
      <c r="Y67" s="387"/>
      <c r="Z67" s="378"/>
      <c r="AA67" s="7"/>
      <c r="AB67" s="7"/>
      <c r="AC67" s="7"/>
      <c r="AD67" s="7"/>
      <c r="AE67" s="7"/>
      <c r="AF67" s="7"/>
      <c r="AG67" s="7"/>
      <c r="AH67" s="7"/>
      <c r="AI67" s="7"/>
      <c r="AJ67" s="7"/>
      <c r="AK67" s="40"/>
    </row>
    <row r="68" spans="1:37" ht="15" customHeight="1" x14ac:dyDescent="0.2">
      <c r="A68" s="43"/>
      <c r="B68" s="180"/>
      <c r="C68" s="486" t="str">
        <f>'Full Results'!C99</f>
        <v>Freestyle</v>
      </c>
      <c r="D68" s="487">
        <f>'Full Results'!D100</f>
        <v>0</v>
      </c>
      <c r="E68" s="135"/>
      <c r="F68" s="54" t="str">
        <f>'Full Results'!F100</f>
        <v>Pl / Pts</v>
      </c>
      <c r="G68" s="52"/>
      <c r="H68" s="8"/>
      <c r="I68" s="53"/>
      <c r="J68" s="8"/>
      <c r="K68" s="53"/>
      <c r="L68" s="8"/>
      <c r="M68" s="53"/>
      <c r="N68" s="8"/>
      <c r="O68" s="53"/>
      <c r="P68" s="8"/>
      <c r="Q68" s="53"/>
      <c r="R68" s="8"/>
      <c r="S68" s="53"/>
      <c r="T68" s="8"/>
      <c r="U68" s="53"/>
      <c r="V68" s="8"/>
      <c r="W68" s="53"/>
      <c r="X68" s="8"/>
      <c r="Y68" s="53"/>
      <c r="Z68" s="8"/>
      <c r="AA68" s="7"/>
      <c r="AB68" s="7"/>
      <c r="AC68" s="7"/>
      <c r="AD68" s="7"/>
      <c r="AE68" s="7"/>
      <c r="AF68" s="7"/>
      <c r="AG68" s="7"/>
      <c r="AH68" s="7"/>
      <c r="AI68" s="7"/>
      <c r="AJ68" s="7"/>
      <c r="AK68" s="42"/>
    </row>
    <row r="69" spans="1:37" ht="15" customHeight="1" x14ac:dyDescent="0.2">
      <c r="A69" s="41"/>
      <c r="B69" s="207">
        <f>'Full Results'!B101</f>
        <v>33</v>
      </c>
      <c r="C69" s="64" t="str">
        <f>'Full Results'!C101</f>
        <v>Mixed 10/u</v>
      </c>
      <c r="D69" s="178" t="str">
        <f>'Full Results'!D101</f>
        <v>4x25m</v>
      </c>
      <c r="E69" s="179">
        <f>'Full Results'!E101</f>
        <v>1.0648148148148147E-3</v>
      </c>
      <c r="F69" s="58" t="str">
        <f>'Full Results'!F101</f>
        <v>Time</v>
      </c>
      <c r="G69" s="380"/>
      <c r="H69" s="381"/>
      <c r="I69" s="380"/>
      <c r="J69" s="381"/>
      <c r="K69" s="380"/>
      <c r="L69" s="381"/>
      <c r="M69" s="380"/>
      <c r="N69" s="381"/>
      <c r="O69" s="380"/>
      <c r="P69" s="381"/>
      <c r="Q69" s="380"/>
      <c r="R69" s="381"/>
      <c r="S69" s="380"/>
      <c r="T69" s="381"/>
      <c r="U69" s="380"/>
      <c r="V69" s="381"/>
      <c r="W69" s="387"/>
      <c r="X69" s="378"/>
      <c r="Y69" s="387"/>
      <c r="Z69" s="378"/>
      <c r="AA69" s="7"/>
      <c r="AB69" s="7"/>
      <c r="AC69" s="7"/>
      <c r="AD69" s="7"/>
      <c r="AE69" s="7"/>
      <c r="AF69" s="7"/>
      <c r="AG69" s="7"/>
      <c r="AH69" s="7"/>
      <c r="AI69" s="7"/>
      <c r="AJ69" s="7"/>
      <c r="AK69" s="40"/>
    </row>
    <row r="70" spans="1:37" ht="15" customHeight="1" x14ac:dyDescent="0.2">
      <c r="A70" s="43"/>
      <c r="B70" s="180"/>
      <c r="C70" s="486" t="str">
        <f>'Full Results'!C102</f>
        <v>Medley Relay</v>
      </c>
      <c r="D70" s="487">
        <f>'Full Results'!D103</f>
        <v>0</v>
      </c>
      <c r="E70" s="135"/>
      <c r="F70" s="54" t="str">
        <f>'Full Results'!F103</f>
        <v>Pl / Pts</v>
      </c>
      <c r="G70" s="52"/>
      <c r="H70" s="8"/>
      <c r="I70" s="53"/>
      <c r="J70" s="8"/>
      <c r="K70" s="53"/>
      <c r="L70" s="8"/>
      <c r="M70" s="53"/>
      <c r="N70" s="8"/>
      <c r="O70" s="53"/>
      <c r="P70" s="8"/>
      <c r="Q70" s="53"/>
      <c r="R70" s="8"/>
      <c r="S70" s="53"/>
      <c r="T70" s="8"/>
      <c r="U70" s="53"/>
      <c r="V70" s="8"/>
      <c r="W70" s="53"/>
      <c r="X70" s="8"/>
      <c r="Y70" s="53"/>
      <c r="Z70" s="8"/>
      <c r="AA70" s="7"/>
      <c r="AB70" s="7"/>
      <c r="AC70" s="7"/>
      <c r="AD70" s="7"/>
      <c r="AE70" s="7"/>
      <c r="AF70" s="7"/>
      <c r="AG70" s="7"/>
      <c r="AH70" s="7"/>
      <c r="AI70" s="7"/>
      <c r="AJ70" s="7"/>
      <c r="AK70" s="42"/>
    </row>
    <row r="71" spans="1:37" ht="15" customHeight="1" x14ac:dyDescent="0.2">
      <c r="A71" s="41"/>
      <c r="B71" s="207">
        <f>'Full Results'!B104</f>
        <v>34</v>
      </c>
      <c r="C71" s="64" t="str">
        <f>'Full Results'!C104</f>
        <v>Girls 12/u</v>
      </c>
      <c r="D71" s="178" t="str">
        <f>'Full Results'!D104</f>
        <v>50m</v>
      </c>
      <c r="E71" s="179">
        <f>'Full Results'!E104</f>
        <v>5.0925925925925921E-4</v>
      </c>
      <c r="F71" s="58" t="str">
        <f>'Full Results'!F104</f>
        <v>Time</v>
      </c>
      <c r="G71" s="380"/>
      <c r="H71" s="381"/>
      <c r="I71" s="380"/>
      <c r="J71" s="381"/>
      <c r="K71" s="380"/>
      <c r="L71" s="381"/>
      <c r="M71" s="380"/>
      <c r="N71" s="381"/>
      <c r="O71" s="380"/>
      <c r="P71" s="381"/>
      <c r="Q71" s="380"/>
      <c r="R71" s="381"/>
      <c r="S71" s="380"/>
      <c r="T71" s="381"/>
      <c r="U71" s="380"/>
      <c r="V71" s="381"/>
      <c r="W71" s="387"/>
      <c r="X71" s="378"/>
      <c r="Y71" s="387"/>
      <c r="Z71" s="378"/>
      <c r="AA71" s="7"/>
      <c r="AB71" s="7"/>
      <c r="AC71" s="7"/>
      <c r="AD71" s="7"/>
      <c r="AE71" s="7"/>
      <c r="AF71" s="7"/>
      <c r="AG71" s="7"/>
      <c r="AH71" s="7"/>
      <c r="AI71" s="7"/>
      <c r="AJ71" s="7"/>
      <c r="AK71" s="40"/>
    </row>
    <row r="72" spans="1:37" ht="15" customHeight="1" x14ac:dyDescent="0.2">
      <c r="A72" s="43"/>
      <c r="B72" s="180"/>
      <c r="C72" s="486" t="str">
        <f>'Full Results'!C105</f>
        <v>Backstroke</v>
      </c>
      <c r="D72" s="487">
        <f>'Full Results'!D106</f>
        <v>0</v>
      </c>
      <c r="E72" s="135"/>
      <c r="F72" s="51" t="str">
        <f>'Full Results'!F106</f>
        <v>Pl / Pts</v>
      </c>
      <c r="G72" s="52"/>
      <c r="H72" s="8"/>
      <c r="I72" s="53"/>
      <c r="J72" s="8"/>
      <c r="K72" s="53"/>
      <c r="L72" s="8"/>
      <c r="M72" s="53"/>
      <c r="N72" s="8"/>
      <c r="O72" s="53"/>
      <c r="P72" s="8"/>
      <c r="Q72" s="53"/>
      <c r="R72" s="8"/>
      <c r="S72" s="53"/>
      <c r="T72" s="8"/>
      <c r="U72" s="53"/>
      <c r="V72" s="8"/>
      <c r="W72" s="53"/>
      <c r="X72" s="8"/>
      <c r="Y72" s="53"/>
      <c r="Z72" s="8"/>
      <c r="AA72" s="7"/>
      <c r="AB72" s="7"/>
      <c r="AC72" s="7"/>
      <c r="AD72" s="7"/>
      <c r="AE72" s="7"/>
      <c r="AF72" s="7"/>
      <c r="AG72" s="7"/>
      <c r="AH72" s="7"/>
      <c r="AI72" s="7"/>
      <c r="AJ72" s="7"/>
      <c r="AK72" s="42"/>
    </row>
    <row r="73" spans="1:37" ht="15" customHeight="1" x14ac:dyDescent="0.2">
      <c r="A73" s="41"/>
      <c r="B73" s="207">
        <f>'Full Results'!B107</f>
        <v>35</v>
      </c>
      <c r="C73" s="64" t="str">
        <f>'Full Results'!C107</f>
        <v>Boys 12/u</v>
      </c>
      <c r="D73" s="178" t="str">
        <f>'Full Results'!D107</f>
        <v>50m</v>
      </c>
      <c r="E73" s="179">
        <f>'Full Results'!E107</f>
        <v>5.0925925925925921E-4</v>
      </c>
      <c r="F73" s="58" t="str">
        <f>'Full Results'!F107</f>
        <v>Time</v>
      </c>
      <c r="G73" s="380"/>
      <c r="H73" s="381"/>
      <c r="I73" s="380"/>
      <c r="J73" s="381"/>
      <c r="K73" s="380"/>
      <c r="L73" s="381"/>
      <c r="M73" s="380"/>
      <c r="N73" s="381"/>
      <c r="O73" s="380"/>
      <c r="P73" s="381"/>
      <c r="Q73" s="380"/>
      <c r="R73" s="381"/>
      <c r="S73" s="380"/>
      <c r="T73" s="381"/>
      <c r="U73" s="380"/>
      <c r="V73" s="381"/>
      <c r="W73" s="387"/>
      <c r="X73" s="378"/>
      <c r="Y73" s="387"/>
      <c r="Z73" s="378"/>
      <c r="AA73" s="7"/>
      <c r="AB73" s="7"/>
      <c r="AC73" s="7"/>
      <c r="AD73" s="7"/>
      <c r="AE73" s="7"/>
      <c r="AF73" s="7"/>
      <c r="AG73" s="7"/>
      <c r="AH73" s="7"/>
      <c r="AI73" s="7"/>
      <c r="AJ73" s="7"/>
      <c r="AK73" s="40"/>
    </row>
    <row r="74" spans="1:37" ht="15" customHeight="1" x14ac:dyDescent="0.2">
      <c r="A74" s="43"/>
      <c r="B74" s="180"/>
      <c r="C74" s="486" t="str">
        <f>'Full Results'!C108</f>
        <v>Backstroke</v>
      </c>
      <c r="D74" s="487">
        <f>'Full Results'!D109</f>
        <v>0</v>
      </c>
      <c r="E74" s="135"/>
      <c r="F74" s="51" t="str">
        <f>'Full Results'!F109</f>
        <v>Pl / Pts</v>
      </c>
      <c r="G74" s="52"/>
      <c r="H74" s="8"/>
      <c r="I74" s="53"/>
      <c r="J74" s="8"/>
      <c r="K74" s="53"/>
      <c r="L74" s="8"/>
      <c r="M74" s="53"/>
      <c r="N74" s="8"/>
      <c r="O74" s="53"/>
      <c r="P74" s="8"/>
      <c r="Q74" s="53"/>
      <c r="R74" s="8"/>
      <c r="S74" s="53"/>
      <c r="T74" s="8"/>
      <c r="U74" s="53"/>
      <c r="V74" s="8"/>
      <c r="W74" s="53"/>
      <c r="X74" s="8"/>
      <c r="Y74" s="53"/>
      <c r="Z74" s="8"/>
      <c r="AA74" s="7"/>
      <c r="AB74" s="7"/>
      <c r="AC74" s="7"/>
      <c r="AD74" s="7"/>
      <c r="AE74" s="7"/>
      <c r="AF74" s="7"/>
      <c r="AG74" s="7"/>
      <c r="AH74" s="7"/>
      <c r="AI74" s="7"/>
      <c r="AJ74" s="7"/>
      <c r="AK74" s="42"/>
    </row>
    <row r="75" spans="1:37" ht="15" customHeight="1" x14ac:dyDescent="0.2">
      <c r="A75" s="41"/>
      <c r="B75" s="207">
        <f>'Full Results'!B110</f>
        <v>36</v>
      </c>
      <c r="C75" s="64" t="str">
        <f>'Full Results'!C110</f>
        <v>Girls 11/u</v>
      </c>
      <c r="D75" s="178" t="str">
        <f>'Full Results'!D110</f>
        <v>50m</v>
      </c>
      <c r="E75" s="179">
        <f>'Full Results'!E110</f>
        <v>5.2083333333333333E-4</v>
      </c>
      <c r="F75" s="58" t="str">
        <f>'Full Results'!F110</f>
        <v>Time</v>
      </c>
      <c r="G75" s="380"/>
      <c r="H75" s="381"/>
      <c r="I75" s="380"/>
      <c r="J75" s="381"/>
      <c r="K75" s="380"/>
      <c r="L75" s="381"/>
      <c r="M75" s="380"/>
      <c r="N75" s="381"/>
      <c r="O75" s="380"/>
      <c r="P75" s="381"/>
      <c r="Q75" s="380"/>
      <c r="R75" s="381"/>
      <c r="S75" s="380"/>
      <c r="T75" s="381"/>
      <c r="U75" s="380"/>
      <c r="V75" s="381"/>
      <c r="W75" s="387"/>
      <c r="X75" s="378"/>
      <c r="Y75" s="387"/>
      <c r="Z75" s="378"/>
      <c r="AA75" s="7"/>
      <c r="AB75" s="7"/>
      <c r="AC75" s="7"/>
      <c r="AD75" s="7"/>
      <c r="AE75" s="7"/>
      <c r="AF75" s="7"/>
      <c r="AG75" s="7"/>
      <c r="AH75" s="7"/>
      <c r="AI75" s="7"/>
      <c r="AJ75" s="7"/>
      <c r="AK75" s="40"/>
    </row>
    <row r="76" spans="1:37" ht="15" customHeight="1" x14ac:dyDescent="0.2">
      <c r="A76" s="43"/>
      <c r="B76" s="180"/>
      <c r="C76" s="486" t="str">
        <f>'Full Results'!C111</f>
        <v>Butterfly</v>
      </c>
      <c r="D76" s="487">
        <f>'Full Results'!D112</f>
        <v>0</v>
      </c>
      <c r="E76" s="135"/>
      <c r="F76" s="51" t="str">
        <f>'Full Results'!F112</f>
        <v>Pl / Pts</v>
      </c>
      <c r="G76" s="52"/>
      <c r="H76" s="8"/>
      <c r="I76" s="53"/>
      <c r="J76" s="8"/>
      <c r="K76" s="53"/>
      <c r="L76" s="8"/>
      <c r="M76" s="53"/>
      <c r="N76" s="8"/>
      <c r="O76" s="53"/>
      <c r="P76" s="8"/>
      <c r="Q76" s="53"/>
      <c r="R76" s="8"/>
      <c r="S76" s="53"/>
      <c r="T76" s="8"/>
      <c r="U76" s="53"/>
      <c r="V76" s="8"/>
      <c r="W76" s="53"/>
      <c r="X76" s="8"/>
      <c r="Y76" s="53"/>
      <c r="Z76" s="8"/>
      <c r="AA76" s="7"/>
      <c r="AB76" s="7"/>
      <c r="AC76" s="7"/>
      <c r="AD76" s="7"/>
      <c r="AE76" s="7"/>
      <c r="AF76" s="7"/>
      <c r="AG76" s="7"/>
      <c r="AH76" s="7"/>
      <c r="AI76" s="7"/>
      <c r="AJ76" s="7"/>
      <c r="AK76" s="42"/>
    </row>
    <row r="77" spans="1:37" ht="15" customHeight="1" x14ac:dyDescent="0.2">
      <c r="A77" s="41"/>
      <c r="B77" s="207">
        <f>'Full Results'!B113</f>
        <v>37</v>
      </c>
      <c r="C77" s="64" t="str">
        <f>'Full Results'!C113</f>
        <v>Boys 11/u</v>
      </c>
      <c r="D77" s="178" t="str">
        <f>'Full Results'!D113</f>
        <v>50m</v>
      </c>
      <c r="E77" s="179">
        <f>'Full Results'!E113</f>
        <v>5.1504629629629632E-4</v>
      </c>
      <c r="F77" s="58" t="str">
        <f>'Full Results'!F113</f>
        <v>Time</v>
      </c>
      <c r="G77" s="380"/>
      <c r="H77" s="381"/>
      <c r="I77" s="380"/>
      <c r="J77" s="381"/>
      <c r="K77" s="380"/>
      <c r="L77" s="381"/>
      <c r="M77" s="380"/>
      <c r="N77" s="381"/>
      <c r="O77" s="380"/>
      <c r="P77" s="381"/>
      <c r="Q77" s="380"/>
      <c r="R77" s="381"/>
      <c r="S77" s="380"/>
      <c r="T77" s="381"/>
      <c r="U77" s="380"/>
      <c r="V77" s="381"/>
      <c r="W77" s="387"/>
      <c r="X77" s="378"/>
      <c r="Y77" s="387"/>
      <c r="Z77" s="378"/>
      <c r="AA77" s="7"/>
      <c r="AB77" s="7"/>
      <c r="AC77" s="7"/>
      <c r="AD77" s="7"/>
      <c r="AE77" s="7"/>
      <c r="AF77" s="7"/>
      <c r="AG77" s="7"/>
      <c r="AH77" s="7"/>
      <c r="AI77" s="7"/>
      <c r="AJ77" s="7"/>
      <c r="AK77" s="40"/>
    </row>
    <row r="78" spans="1:37" ht="15" customHeight="1" x14ac:dyDescent="0.2">
      <c r="A78" s="43"/>
      <c r="B78" s="180"/>
      <c r="C78" s="486" t="str">
        <f>'Full Results'!C114</f>
        <v>Butterfly</v>
      </c>
      <c r="D78" s="487">
        <f>'Full Results'!D115</f>
        <v>0</v>
      </c>
      <c r="E78" s="135"/>
      <c r="F78" s="51" t="str">
        <f>'Full Results'!F115</f>
        <v>Pl / Pts</v>
      </c>
      <c r="G78" s="52"/>
      <c r="H78" s="8"/>
      <c r="I78" s="53"/>
      <c r="J78" s="8"/>
      <c r="K78" s="53"/>
      <c r="L78" s="8"/>
      <c r="M78" s="53"/>
      <c r="N78" s="8"/>
      <c r="O78" s="53"/>
      <c r="P78" s="8"/>
      <c r="Q78" s="53"/>
      <c r="R78" s="8"/>
      <c r="S78" s="53"/>
      <c r="T78" s="8"/>
      <c r="U78" s="53"/>
      <c r="V78" s="8"/>
      <c r="W78" s="53"/>
      <c r="X78" s="8"/>
      <c r="Y78" s="53"/>
      <c r="Z78" s="8"/>
      <c r="AA78" s="7"/>
      <c r="AB78" s="7"/>
      <c r="AC78" s="7"/>
      <c r="AD78" s="7"/>
      <c r="AE78" s="7"/>
      <c r="AF78" s="7"/>
      <c r="AG78" s="7"/>
      <c r="AH78" s="7"/>
      <c r="AI78" s="7"/>
      <c r="AJ78" s="7"/>
      <c r="AK78" s="42"/>
    </row>
    <row r="79" spans="1:37" ht="15" customHeight="1" x14ac:dyDescent="0.2">
      <c r="A79" s="41"/>
      <c r="B79" s="207">
        <f>'Full Results'!B116</f>
        <v>38</v>
      </c>
      <c r="C79" s="64" t="str">
        <f>'Full Results'!C116</f>
        <v>Mixed 12/u</v>
      </c>
      <c r="D79" s="178" t="str">
        <f>'Full Results'!D116</f>
        <v>4x50m</v>
      </c>
      <c r="E79" s="179">
        <f>'Full Results'!E116</f>
        <v>1.7708333333333332E-3</v>
      </c>
      <c r="F79" s="58" t="str">
        <f>'Full Results'!F116</f>
        <v>Time</v>
      </c>
      <c r="G79" s="380"/>
      <c r="H79" s="381"/>
      <c r="I79" s="380"/>
      <c r="J79" s="381"/>
      <c r="K79" s="380"/>
      <c r="L79" s="381"/>
      <c r="M79" s="380"/>
      <c r="N79" s="381"/>
      <c r="O79" s="380"/>
      <c r="P79" s="381"/>
      <c r="Q79" s="380"/>
      <c r="R79" s="381"/>
      <c r="S79" s="380"/>
      <c r="T79" s="381"/>
      <c r="U79" s="380"/>
      <c r="V79" s="381"/>
      <c r="W79" s="387"/>
      <c r="X79" s="378"/>
      <c r="Y79" s="387"/>
      <c r="Z79" s="378"/>
      <c r="AA79" s="7"/>
      <c r="AB79" s="7"/>
      <c r="AC79" s="7"/>
      <c r="AD79" s="7"/>
      <c r="AE79" s="7"/>
      <c r="AF79" s="7"/>
      <c r="AG79" s="7"/>
      <c r="AH79" s="7"/>
      <c r="AI79" s="7"/>
      <c r="AJ79" s="7"/>
      <c r="AK79" s="40"/>
    </row>
    <row r="80" spans="1:37" ht="15" customHeight="1" x14ac:dyDescent="0.2">
      <c r="A80" s="43"/>
      <c r="B80" s="180"/>
      <c r="C80" s="486" t="str">
        <f>'Full Results'!C117</f>
        <v>Freestyle Relay</v>
      </c>
      <c r="D80" s="487">
        <f>'Full Results'!D118</f>
        <v>0</v>
      </c>
      <c r="E80" s="135"/>
      <c r="F80" s="51" t="str">
        <f>'Full Results'!F118</f>
        <v>Pl / Pts</v>
      </c>
      <c r="G80" s="52"/>
      <c r="H80" s="8"/>
      <c r="I80" s="53"/>
      <c r="J80" s="8"/>
      <c r="K80" s="53"/>
      <c r="L80" s="8"/>
      <c r="M80" s="53"/>
      <c r="N80" s="8"/>
      <c r="O80" s="53"/>
      <c r="P80" s="8"/>
      <c r="Q80" s="53"/>
      <c r="R80" s="8"/>
      <c r="S80" s="53"/>
      <c r="T80" s="8"/>
      <c r="U80" s="53"/>
      <c r="V80" s="8"/>
      <c r="W80" s="53"/>
      <c r="X80" s="8"/>
      <c r="Y80" s="53"/>
      <c r="Z80" s="8"/>
      <c r="AA80" s="7"/>
      <c r="AB80" s="7"/>
      <c r="AC80" s="7"/>
      <c r="AD80" s="7"/>
      <c r="AE80" s="7"/>
      <c r="AF80" s="7"/>
      <c r="AG80" s="7"/>
      <c r="AH80" s="7"/>
      <c r="AI80" s="7"/>
      <c r="AJ80" s="7"/>
      <c r="AK80" s="42"/>
    </row>
    <row r="81" spans="1:37" ht="15" customHeight="1" x14ac:dyDescent="0.2">
      <c r="A81" s="41"/>
      <c r="B81" s="207">
        <f>'Full Results'!B119</f>
        <v>39</v>
      </c>
      <c r="C81" s="64" t="str">
        <f>'Full Results'!C119</f>
        <v>Girls 10/u</v>
      </c>
      <c r="D81" s="178" t="str">
        <f>'Full Results'!D119</f>
        <v>50m</v>
      </c>
      <c r="E81" s="179">
        <f>'Full Results'!E119</f>
        <v>6.3657407407407402E-4</v>
      </c>
      <c r="F81" s="58" t="str">
        <f>'Full Results'!F119</f>
        <v>Time</v>
      </c>
      <c r="G81" s="380"/>
      <c r="H81" s="381"/>
      <c r="I81" s="380"/>
      <c r="J81" s="381"/>
      <c r="K81" s="380"/>
      <c r="L81" s="381"/>
      <c r="M81" s="380"/>
      <c r="N81" s="381"/>
      <c r="O81" s="380"/>
      <c r="P81" s="381"/>
      <c r="Q81" s="380"/>
      <c r="R81" s="381"/>
      <c r="S81" s="380"/>
      <c r="T81" s="381"/>
      <c r="U81" s="380"/>
      <c r="V81" s="381"/>
      <c r="W81" s="387"/>
      <c r="X81" s="378"/>
      <c r="Y81" s="387"/>
      <c r="Z81" s="378"/>
      <c r="AA81" s="7"/>
      <c r="AB81" s="7"/>
      <c r="AC81" s="7"/>
      <c r="AD81" s="7"/>
      <c r="AE81" s="7"/>
      <c r="AF81" s="7"/>
      <c r="AG81" s="7"/>
      <c r="AH81" s="7"/>
      <c r="AI81" s="7"/>
      <c r="AJ81" s="7"/>
      <c r="AK81" s="40"/>
    </row>
    <row r="82" spans="1:37" ht="15" customHeight="1" x14ac:dyDescent="0.2">
      <c r="A82" s="43"/>
      <c r="B82" s="180"/>
      <c r="C82" s="486" t="str">
        <f>'Full Results'!C120</f>
        <v>Breaststroke</v>
      </c>
      <c r="D82" s="487">
        <f>'Full Results'!D121</f>
        <v>0</v>
      </c>
      <c r="E82" s="135"/>
      <c r="F82" s="51" t="str">
        <f>'Full Results'!F121</f>
        <v>Pl / Pts</v>
      </c>
      <c r="G82" s="52"/>
      <c r="H82" s="8"/>
      <c r="I82" s="53"/>
      <c r="J82" s="8"/>
      <c r="K82" s="53"/>
      <c r="L82" s="8"/>
      <c r="M82" s="53"/>
      <c r="N82" s="8"/>
      <c r="O82" s="53"/>
      <c r="P82" s="8"/>
      <c r="Q82" s="53"/>
      <c r="R82" s="8"/>
      <c r="S82" s="53"/>
      <c r="T82" s="8"/>
      <c r="U82" s="53"/>
      <c r="V82" s="8"/>
      <c r="W82" s="53"/>
      <c r="X82" s="8"/>
      <c r="Y82" s="53"/>
      <c r="Z82" s="8"/>
      <c r="AA82" s="7"/>
      <c r="AB82" s="7"/>
      <c r="AC82" s="7"/>
      <c r="AD82" s="7"/>
      <c r="AE82" s="7"/>
      <c r="AF82" s="7"/>
      <c r="AG82" s="7"/>
      <c r="AH82" s="7"/>
      <c r="AI82" s="7"/>
      <c r="AJ82" s="7"/>
      <c r="AK82" s="42"/>
    </row>
    <row r="83" spans="1:37" ht="15" customHeight="1" x14ac:dyDescent="0.2">
      <c r="A83" s="41"/>
      <c r="B83" s="207">
        <f>'Full Results'!B122</f>
        <v>40</v>
      </c>
      <c r="C83" s="64" t="str">
        <f>'Full Results'!C122</f>
        <v>Boys 10/u</v>
      </c>
      <c r="D83" s="178" t="str">
        <f>'Full Results'!D122</f>
        <v>50m</v>
      </c>
      <c r="E83" s="179">
        <f>'Full Results'!E122</f>
        <v>6.3657407407407402E-4</v>
      </c>
      <c r="F83" s="58" t="str">
        <f>'Full Results'!F122</f>
        <v>Time</v>
      </c>
      <c r="G83" s="380"/>
      <c r="H83" s="381"/>
      <c r="I83" s="380"/>
      <c r="J83" s="381"/>
      <c r="K83" s="380"/>
      <c r="L83" s="381"/>
      <c r="M83" s="380"/>
      <c r="N83" s="381"/>
      <c r="O83" s="380"/>
      <c r="P83" s="381"/>
      <c r="Q83" s="380"/>
      <c r="R83" s="381"/>
      <c r="S83" s="380"/>
      <c r="T83" s="381"/>
      <c r="U83" s="380"/>
      <c r="V83" s="381"/>
      <c r="W83" s="387"/>
      <c r="X83" s="378"/>
      <c r="Y83" s="387"/>
      <c r="Z83" s="378"/>
      <c r="AA83" s="7"/>
      <c r="AB83" s="7"/>
      <c r="AC83" s="7"/>
      <c r="AD83" s="7"/>
      <c r="AE83" s="7"/>
      <c r="AF83" s="7"/>
      <c r="AG83" s="7"/>
      <c r="AH83" s="7"/>
      <c r="AI83" s="7"/>
      <c r="AJ83" s="7"/>
      <c r="AK83" s="40"/>
    </row>
    <row r="84" spans="1:37" ht="15" customHeight="1" x14ac:dyDescent="0.2">
      <c r="A84" s="43"/>
      <c r="B84" s="180"/>
      <c r="C84" s="486" t="str">
        <f>'Full Results'!C123</f>
        <v>Breaststroke</v>
      </c>
      <c r="D84" s="487">
        <f>'Full Results'!D124</f>
        <v>0</v>
      </c>
      <c r="E84" s="135"/>
      <c r="F84" s="51" t="str">
        <f>'Full Results'!F124</f>
        <v>Pl / Pts</v>
      </c>
      <c r="G84" s="52"/>
      <c r="H84" s="8"/>
      <c r="I84" s="53"/>
      <c r="J84" s="8"/>
      <c r="K84" s="53"/>
      <c r="L84" s="8"/>
      <c r="M84" s="53"/>
      <c r="N84" s="8"/>
      <c r="O84" s="53"/>
      <c r="P84" s="8"/>
      <c r="Q84" s="53"/>
      <c r="R84" s="8"/>
      <c r="S84" s="53"/>
      <c r="T84" s="8"/>
      <c r="U84" s="53"/>
      <c r="V84" s="8"/>
      <c r="W84" s="53"/>
      <c r="X84" s="8"/>
      <c r="Y84" s="53"/>
      <c r="Z84" s="8"/>
      <c r="AA84" s="7"/>
      <c r="AB84" s="7"/>
      <c r="AC84" s="7"/>
      <c r="AD84" s="7"/>
      <c r="AE84" s="7"/>
      <c r="AF84" s="7"/>
      <c r="AG84" s="7"/>
      <c r="AH84" s="7"/>
      <c r="AI84" s="7"/>
      <c r="AJ84" s="7"/>
      <c r="AK84" s="42"/>
    </row>
    <row r="85" spans="1:37" ht="15" customHeight="1" x14ac:dyDescent="0.2">
      <c r="A85" s="41"/>
      <c r="B85" s="207">
        <f>'Full Results'!B125</f>
        <v>41</v>
      </c>
      <c r="C85" s="64" t="str">
        <f>'Full Results'!C125</f>
        <v>Mixed</v>
      </c>
      <c r="D85" s="178" t="str">
        <f>'Full Results'!D125</f>
        <v>8x25m</v>
      </c>
      <c r="E85" s="179">
        <f>'Full Results'!E125</f>
        <v>1.1574074074074076E-8</v>
      </c>
      <c r="F85" s="58" t="str">
        <f>'Full Results'!F125</f>
        <v>Time</v>
      </c>
      <c r="G85" s="380"/>
      <c r="H85" s="381"/>
      <c r="I85" s="380"/>
      <c r="J85" s="381"/>
      <c r="K85" s="380"/>
      <c r="L85" s="381"/>
      <c r="M85" s="380"/>
      <c r="N85" s="381"/>
      <c r="O85" s="380"/>
      <c r="P85" s="381"/>
      <c r="Q85" s="380"/>
      <c r="R85" s="381"/>
      <c r="S85" s="380"/>
      <c r="T85" s="381"/>
      <c r="U85" s="380"/>
      <c r="V85" s="381"/>
      <c r="W85" s="387"/>
      <c r="X85" s="378"/>
      <c r="Y85" s="387"/>
      <c r="Z85" s="378"/>
      <c r="AA85" s="7"/>
      <c r="AB85" s="7"/>
      <c r="AC85" s="7"/>
      <c r="AD85" s="7"/>
      <c r="AE85" s="7"/>
      <c r="AF85" s="7"/>
      <c r="AG85" s="7"/>
      <c r="AH85" s="7"/>
      <c r="AI85" s="7"/>
      <c r="AJ85" s="7"/>
      <c r="AK85" s="40"/>
    </row>
    <row r="86" spans="1:37" ht="15" customHeight="1" x14ac:dyDescent="0.2">
      <c r="A86" s="43"/>
      <c r="B86" s="180"/>
      <c r="C86" s="486" t="str">
        <f>'Full Results'!C126</f>
        <v>Cannon Relay</v>
      </c>
      <c r="D86" s="487">
        <f>'Full Results'!D127</f>
        <v>0</v>
      </c>
      <c r="E86" s="135"/>
      <c r="F86" s="58" t="str">
        <f>'Full Results'!F127</f>
        <v>Pl / Pts</v>
      </c>
      <c r="G86" s="52"/>
      <c r="H86" s="8"/>
      <c r="I86" s="53"/>
      <c r="J86" s="8"/>
      <c r="K86" s="53"/>
      <c r="L86" s="8"/>
      <c r="M86" s="53"/>
      <c r="N86" s="8"/>
      <c r="O86" s="53"/>
      <c r="P86" s="8"/>
      <c r="Q86" s="53"/>
      <c r="R86" s="8"/>
      <c r="S86" s="53"/>
      <c r="T86" s="8"/>
      <c r="U86" s="53"/>
      <c r="V86" s="8"/>
      <c r="W86" s="53"/>
      <c r="X86" s="8"/>
      <c r="Y86" s="53"/>
      <c r="Z86" s="8"/>
      <c r="AA86" s="7"/>
      <c r="AB86" s="7"/>
      <c r="AC86" s="7"/>
      <c r="AD86" s="7"/>
      <c r="AE86" s="7"/>
      <c r="AF86" s="7"/>
      <c r="AG86" s="7"/>
      <c r="AH86" s="7"/>
      <c r="AI86" s="7"/>
      <c r="AJ86" s="7"/>
      <c r="AK86" s="42"/>
    </row>
  </sheetData>
  <mergeCells count="479">
    <mergeCell ref="B1:F1"/>
    <mergeCell ref="M1:V1"/>
    <mergeCell ref="B2:D2"/>
    <mergeCell ref="E2:F2"/>
    <mergeCell ref="Q3:R3"/>
    <mergeCell ref="S3:T3"/>
    <mergeCell ref="J1:K1"/>
    <mergeCell ref="M2:P2"/>
    <mergeCell ref="B4:D4"/>
    <mergeCell ref="G4:H4"/>
    <mergeCell ref="I4:J4"/>
    <mergeCell ref="K4:L4"/>
    <mergeCell ref="M4:N4"/>
    <mergeCell ref="O4:P4"/>
    <mergeCell ref="Q4:R4"/>
    <mergeCell ref="B3:C3"/>
    <mergeCell ref="G3:H3"/>
    <mergeCell ref="I3:J3"/>
    <mergeCell ref="K3:L3"/>
    <mergeCell ref="M3:N3"/>
    <mergeCell ref="O3:P3"/>
    <mergeCell ref="W5:X5"/>
    <mergeCell ref="Y4:Z4"/>
    <mergeCell ref="U3:V3"/>
    <mergeCell ref="W3:X3"/>
    <mergeCell ref="Y3:Z3"/>
    <mergeCell ref="S4:T4"/>
    <mergeCell ref="U4:V4"/>
    <mergeCell ref="W4:X4"/>
    <mergeCell ref="Y5:Z5"/>
    <mergeCell ref="C6:D6"/>
    <mergeCell ref="O5:P5"/>
    <mergeCell ref="Q5:R5"/>
    <mergeCell ref="S5:T5"/>
    <mergeCell ref="U5:V5"/>
    <mergeCell ref="G5:H5"/>
    <mergeCell ref="I5:J5"/>
    <mergeCell ref="K5:L5"/>
    <mergeCell ref="M5:N5"/>
    <mergeCell ref="G7:H7"/>
    <mergeCell ref="I7:J7"/>
    <mergeCell ref="K7:L7"/>
    <mergeCell ref="U7:V7"/>
    <mergeCell ref="W7:X7"/>
    <mergeCell ref="Y7:Z7"/>
    <mergeCell ref="M7:N7"/>
    <mergeCell ref="U9:V9"/>
    <mergeCell ref="G9:H9"/>
    <mergeCell ref="I9:J9"/>
    <mergeCell ref="K9:L9"/>
    <mergeCell ref="W13:X13"/>
    <mergeCell ref="Y13:Z13"/>
    <mergeCell ref="Y11:Z11"/>
    <mergeCell ref="O7:P7"/>
    <mergeCell ref="Q7:R7"/>
    <mergeCell ref="S7:T7"/>
    <mergeCell ref="C12:D12"/>
    <mergeCell ref="G11:H11"/>
    <mergeCell ref="I11:J11"/>
    <mergeCell ref="K11:L11"/>
    <mergeCell ref="U11:V11"/>
    <mergeCell ref="W11:X11"/>
    <mergeCell ref="M11:N11"/>
    <mergeCell ref="O11:P11"/>
    <mergeCell ref="Q11:R11"/>
    <mergeCell ref="S11:T11"/>
    <mergeCell ref="C10:D10"/>
    <mergeCell ref="O9:P9"/>
    <mergeCell ref="Q9:R9"/>
    <mergeCell ref="S9:T9"/>
    <mergeCell ref="M9:N9"/>
    <mergeCell ref="W9:X9"/>
    <mergeCell ref="Y9:Z9"/>
    <mergeCell ref="C8:D8"/>
    <mergeCell ref="C14:D14"/>
    <mergeCell ref="O13:P13"/>
    <mergeCell ref="Q13:R13"/>
    <mergeCell ref="S13:T13"/>
    <mergeCell ref="M13:N13"/>
    <mergeCell ref="U13:V13"/>
    <mergeCell ref="G13:H13"/>
    <mergeCell ref="I13:J13"/>
    <mergeCell ref="K13:L13"/>
    <mergeCell ref="G15:H15"/>
    <mergeCell ref="I15:J15"/>
    <mergeCell ref="K15:L15"/>
    <mergeCell ref="U15:V15"/>
    <mergeCell ref="W15:X15"/>
    <mergeCell ref="Y15:Z15"/>
    <mergeCell ref="M15:N15"/>
    <mergeCell ref="U17:V17"/>
    <mergeCell ref="G17:H17"/>
    <mergeCell ref="I17:J17"/>
    <mergeCell ref="K17:L17"/>
    <mergeCell ref="W21:X21"/>
    <mergeCell ref="Y21:Z21"/>
    <mergeCell ref="Y19:Z19"/>
    <mergeCell ref="O15:P15"/>
    <mergeCell ref="Q15:R15"/>
    <mergeCell ref="S15:T15"/>
    <mergeCell ref="C20:D20"/>
    <mergeCell ref="G19:H19"/>
    <mergeCell ref="I19:J19"/>
    <mergeCell ref="K19:L19"/>
    <mergeCell ref="U19:V19"/>
    <mergeCell ref="W19:X19"/>
    <mergeCell ref="M19:N19"/>
    <mergeCell ref="O19:P19"/>
    <mergeCell ref="Q19:R19"/>
    <mergeCell ref="S19:T19"/>
    <mergeCell ref="C18:D18"/>
    <mergeCell ref="O17:P17"/>
    <mergeCell ref="Q17:R17"/>
    <mergeCell ref="S17:T17"/>
    <mergeCell ref="M17:N17"/>
    <mergeCell ref="W17:X17"/>
    <mergeCell ref="Y17:Z17"/>
    <mergeCell ref="C16:D16"/>
    <mergeCell ref="C22:D22"/>
    <mergeCell ref="O21:P21"/>
    <mergeCell ref="Q21:R21"/>
    <mergeCell ref="S21:T21"/>
    <mergeCell ref="M21:N21"/>
    <mergeCell ref="U21:V21"/>
    <mergeCell ref="G21:H21"/>
    <mergeCell ref="I21:J21"/>
    <mergeCell ref="K21:L21"/>
    <mergeCell ref="G23:H23"/>
    <mergeCell ref="I23:J23"/>
    <mergeCell ref="K23:L23"/>
    <mergeCell ref="U23:V23"/>
    <mergeCell ref="W23:X23"/>
    <mergeCell ref="Y23:Z23"/>
    <mergeCell ref="M23:N23"/>
    <mergeCell ref="U25:V25"/>
    <mergeCell ref="G25:H25"/>
    <mergeCell ref="I25:J25"/>
    <mergeCell ref="K25:L25"/>
    <mergeCell ref="W29:X29"/>
    <mergeCell ref="Y29:Z29"/>
    <mergeCell ref="Y27:Z27"/>
    <mergeCell ref="O23:P23"/>
    <mergeCell ref="Q23:R23"/>
    <mergeCell ref="S23:T23"/>
    <mergeCell ref="C28:D28"/>
    <mergeCell ref="G27:H27"/>
    <mergeCell ref="I27:J27"/>
    <mergeCell ref="K27:L27"/>
    <mergeCell ref="U27:V27"/>
    <mergeCell ref="W27:X27"/>
    <mergeCell ref="M27:N27"/>
    <mergeCell ref="O27:P27"/>
    <mergeCell ref="Q27:R27"/>
    <mergeCell ref="S27:T27"/>
    <mergeCell ref="C26:D26"/>
    <mergeCell ref="O25:P25"/>
    <mergeCell ref="Q25:R25"/>
    <mergeCell ref="S25:T25"/>
    <mergeCell ref="M25:N25"/>
    <mergeCell ref="W25:X25"/>
    <mergeCell ref="Y25:Z25"/>
    <mergeCell ref="C24:D24"/>
    <mergeCell ref="C30:D30"/>
    <mergeCell ref="O29:P29"/>
    <mergeCell ref="Q29:R29"/>
    <mergeCell ref="S29:T29"/>
    <mergeCell ref="M29:N29"/>
    <mergeCell ref="U29:V29"/>
    <mergeCell ref="G29:H29"/>
    <mergeCell ref="I29:J29"/>
    <mergeCell ref="K29:L29"/>
    <mergeCell ref="G31:H31"/>
    <mergeCell ref="I31:J31"/>
    <mergeCell ref="K31:L31"/>
    <mergeCell ref="U31:V31"/>
    <mergeCell ref="W31:X31"/>
    <mergeCell ref="Y31:Z31"/>
    <mergeCell ref="M31:N31"/>
    <mergeCell ref="U33:V33"/>
    <mergeCell ref="G33:H33"/>
    <mergeCell ref="I33:J33"/>
    <mergeCell ref="K33:L33"/>
    <mergeCell ref="W37:X37"/>
    <mergeCell ref="Y37:Z37"/>
    <mergeCell ref="Y35:Z35"/>
    <mergeCell ref="O31:P31"/>
    <mergeCell ref="Q31:R31"/>
    <mergeCell ref="S31:T31"/>
    <mergeCell ref="C36:D36"/>
    <mergeCell ref="G35:H35"/>
    <mergeCell ref="I35:J35"/>
    <mergeCell ref="K35:L35"/>
    <mergeCell ref="U35:V35"/>
    <mergeCell ref="W35:X35"/>
    <mergeCell ref="M35:N35"/>
    <mergeCell ref="O35:P35"/>
    <mergeCell ref="Q35:R35"/>
    <mergeCell ref="S35:T35"/>
    <mergeCell ref="C34:D34"/>
    <mergeCell ref="O33:P33"/>
    <mergeCell ref="Q33:R33"/>
    <mergeCell ref="S33:T33"/>
    <mergeCell ref="M33:N33"/>
    <mergeCell ref="W33:X33"/>
    <mergeCell ref="Y33:Z33"/>
    <mergeCell ref="C32:D32"/>
    <mergeCell ref="C38:D38"/>
    <mergeCell ref="O37:P37"/>
    <mergeCell ref="Q37:R37"/>
    <mergeCell ref="S37:T37"/>
    <mergeCell ref="M37:N37"/>
    <mergeCell ref="U37:V37"/>
    <mergeCell ref="G37:H37"/>
    <mergeCell ref="I37:J37"/>
    <mergeCell ref="K37:L37"/>
    <mergeCell ref="G39:H39"/>
    <mergeCell ref="I39:J39"/>
    <mergeCell ref="K39:L39"/>
    <mergeCell ref="U39:V39"/>
    <mergeCell ref="W39:X39"/>
    <mergeCell ref="Y39:Z39"/>
    <mergeCell ref="M39:N39"/>
    <mergeCell ref="U41:V41"/>
    <mergeCell ref="G41:H41"/>
    <mergeCell ref="I41:J41"/>
    <mergeCell ref="K41:L41"/>
    <mergeCell ref="W45:X45"/>
    <mergeCell ref="Y45:Z45"/>
    <mergeCell ref="Y43:Z43"/>
    <mergeCell ref="O39:P39"/>
    <mergeCell ref="Q39:R39"/>
    <mergeCell ref="S39:T39"/>
    <mergeCell ref="C44:D44"/>
    <mergeCell ref="G43:H43"/>
    <mergeCell ref="I43:J43"/>
    <mergeCell ref="K43:L43"/>
    <mergeCell ref="U43:V43"/>
    <mergeCell ref="W43:X43"/>
    <mergeCell ref="M43:N43"/>
    <mergeCell ref="O43:P43"/>
    <mergeCell ref="Q43:R43"/>
    <mergeCell ref="S43:T43"/>
    <mergeCell ref="C42:D42"/>
    <mergeCell ref="O41:P41"/>
    <mergeCell ref="Q41:R41"/>
    <mergeCell ref="S41:T41"/>
    <mergeCell ref="M41:N41"/>
    <mergeCell ref="W41:X41"/>
    <mergeCell ref="Y41:Z41"/>
    <mergeCell ref="C40:D40"/>
    <mergeCell ref="C46:D46"/>
    <mergeCell ref="O45:P45"/>
    <mergeCell ref="Q45:R45"/>
    <mergeCell ref="S45:T45"/>
    <mergeCell ref="M45:N45"/>
    <mergeCell ref="U45:V45"/>
    <mergeCell ref="G45:H45"/>
    <mergeCell ref="I45:J45"/>
    <mergeCell ref="K45:L45"/>
    <mergeCell ref="G47:H47"/>
    <mergeCell ref="I47:J47"/>
    <mergeCell ref="K47:L47"/>
    <mergeCell ref="U47:V47"/>
    <mergeCell ref="W47:X47"/>
    <mergeCell ref="Y47:Z47"/>
    <mergeCell ref="M47:N47"/>
    <mergeCell ref="U49:V49"/>
    <mergeCell ref="G49:H49"/>
    <mergeCell ref="I49:J49"/>
    <mergeCell ref="K49:L49"/>
    <mergeCell ref="W53:X53"/>
    <mergeCell ref="Y53:Z53"/>
    <mergeCell ref="Y51:Z51"/>
    <mergeCell ref="O47:P47"/>
    <mergeCell ref="Q47:R47"/>
    <mergeCell ref="S47:T47"/>
    <mergeCell ref="C52:D52"/>
    <mergeCell ref="G51:H51"/>
    <mergeCell ref="I51:J51"/>
    <mergeCell ref="K51:L51"/>
    <mergeCell ref="U51:V51"/>
    <mergeCell ref="W51:X51"/>
    <mergeCell ref="M51:N51"/>
    <mergeCell ref="O51:P51"/>
    <mergeCell ref="Q51:R51"/>
    <mergeCell ref="S51:T51"/>
    <mergeCell ref="C50:D50"/>
    <mergeCell ref="O49:P49"/>
    <mergeCell ref="Q49:R49"/>
    <mergeCell ref="S49:T49"/>
    <mergeCell ref="M49:N49"/>
    <mergeCell ref="W49:X49"/>
    <mergeCell ref="Y49:Z49"/>
    <mergeCell ref="C48:D48"/>
    <mergeCell ref="C54:D54"/>
    <mergeCell ref="O53:P53"/>
    <mergeCell ref="Q53:R53"/>
    <mergeCell ref="S53:T53"/>
    <mergeCell ref="M53:N53"/>
    <mergeCell ref="U53:V53"/>
    <mergeCell ref="G53:H53"/>
    <mergeCell ref="I53:J53"/>
    <mergeCell ref="K53:L53"/>
    <mergeCell ref="G55:H55"/>
    <mergeCell ref="I55:J55"/>
    <mergeCell ref="K55:L55"/>
    <mergeCell ref="U55:V55"/>
    <mergeCell ref="W55:X55"/>
    <mergeCell ref="Y55:Z55"/>
    <mergeCell ref="M55:N55"/>
    <mergeCell ref="U57:V57"/>
    <mergeCell ref="G57:H57"/>
    <mergeCell ref="I57:J57"/>
    <mergeCell ref="K57:L57"/>
    <mergeCell ref="W61:X61"/>
    <mergeCell ref="Y61:Z61"/>
    <mergeCell ref="Y59:Z59"/>
    <mergeCell ref="O55:P55"/>
    <mergeCell ref="Q55:R55"/>
    <mergeCell ref="S55:T55"/>
    <mergeCell ref="C60:D60"/>
    <mergeCell ref="G59:H59"/>
    <mergeCell ref="I59:J59"/>
    <mergeCell ref="K59:L59"/>
    <mergeCell ref="U59:V59"/>
    <mergeCell ref="W59:X59"/>
    <mergeCell ref="M59:N59"/>
    <mergeCell ref="O59:P59"/>
    <mergeCell ref="Q59:R59"/>
    <mergeCell ref="S59:T59"/>
    <mergeCell ref="C58:D58"/>
    <mergeCell ref="O57:P57"/>
    <mergeCell ref="Q57:R57"/>
    <mergeCell ref="S57:T57"/>
    <mergeCell ref="M57:N57"/>
    <mergeCell ref="W57:X57"/>
    <mergeCell ref="Y57:Z57"/>
    <mergeCell ref="C56:D56"/>
    <mergeCell ref="C62:D62"/>
    <mergeCell ref="O61:P61"/>
    <mergeCell ref="Q61:R61"/>
    <mergeCell ref="S61:T61"/>
    <mergeCell ref="M61:N61"/>
    <mergeCell ref="U61:V61"/>
    <mergeCell ref="G61:H61"/>
    <mergeCell ref="I61:J61"/>
    <mergeCell ref="K61:L61"/>
    <mergeCell ref="G63:H63"/>
    <mergeCell ref="I63:J63"/>
    <mergeCell ref="K63:L63"/>
    <mergeCell ref="U63:V63"/>
    <mergeCell ref="W63:X63"/>
    <mergeCell ref="Y63:Z63"/>
    <mergeCell ref="M63:N63"/>
    <mergeCell ref="U65:V65"/>
    <mergeCell ref="G65:H65"/>
    <mergeCell ref="I65:J65"/>
    <mergeCell ref="K65:L65"/>
    <mergeCell ref="W69:X69"/>
    <mergeCell ref="Y69:Z69"/>
    <mergeCell ref="Y67:Z67"/>
    <mergeCell ref="O63:P63"/>
    <mergeCell ref="Q63:R63"/>
    <mergeCell ref="S63:T63"/>
    <mergeCell ref="C68:D68"/>
    <mergeCell ref="G67:H67"/>
    <mergeCell ref="I67:J67"/>
    <mergeCell ref="K67:L67"/>
    <mergeCell ref="U67:V67"/>
    <mergeCell ref="W67:X67"/>
    <mergeCell ref="M67:N67"/>
    <mergeCell ref="O67:P67"/>
    <mergeCell ref="Q67:R67"/>
    <mergeCell ref="S67:T67"/>
    <mergeCell ref="C66:D66"/>
    <mergeCell ref="O65:P65"/>
    <mergeCell ref="Q65:R65"/>
    <mergeCell ref="S65:T65"/>
    <mergeCell ref="M65:N65"/>
    <mergeCell ref="W65:X65"/>
    <mergeCell ref="Y65:Z65"/>
    <mergeCell ref="C64:D64"/>
    <mergeCell ref="C70:D70"/>
    <mergeCell ref="O69:P69"/>
    <mergeCell ref="Q69:R69"/>
    <mergeCell ref="S69:T69"/>
    <mergeCell ref="M69:N69"/>
    <mergeCell ref="U69:V69"/>
    <mergeCell ref="G69:H69"/>
    <mergeCell ref="I69:J69"/>
    <mergeCell ref="K69:L69"/>
    <mergeCell ref="G71:H71"/>
    <mergeCell ref="I71:J71"/>
    <mergeCell ref="K71:L71"/>
    <mergeCell ref="U71:V71"/>
    <mergeCell ref="W71:X71"/>
    <mergeCell ref="Y71:Z71"/>
    <mergeCell ref="M71:N71"/>
    <mergeCell ref="U73:V73"/>
    <mergeCell ref="G73:H73"/>
    <mergeCell ref="I73:J73"/>
    <mergeCell ref="K73:L73"/>
    <mergeCell ref="W77:X77"/>
    <mergeCell ref="Y77:Z77"/>
    <mergeCell ref="Y75:Z75"/>
    <mergeCell ref="O71:P71"/>
    <mergeCell ref="Q71:R71"/>
    <mergeCell ref="S71:T71"/>
    <mergeCell ref="C76:D76"/>
    <mergeCell ref="G75:H75"/>
    <mergeCell ref="I75:J75"/>
    <mergeCell ref="K75:L75"/>
    <mergeCell ref="U75:V75"/>
    <mergeCell ref="W75:X75"/>
    <mergeCell ref="M75:N75"/>
    <mergeCell ref="O75:P75"/>
    <mergeCell ref="Q75:R75"/>
    <mergeCell ref="S75:T75"/>
    <mergeCell ref="C74:D74"/>
    <mergeCell ref="O73:P73"/>
    <mergeCell ref="Q73:R73"/>
    <mergeCell ref="S73:T73"/>
    <mergeCell ref="M73:N73"/>
    <mergeCell ref="W73:X73"/>
    <mergeCell ref="Y73:Z73"/>
    <mergeCell ref="C72:D72"/>
    <mergeCell ref="C78:D78"/>
    <mergeCell ref="O77:P77"/>
    <mergeCell ref="Q77:R77"/>
    <mergeCell ref="S77:T77"/>
    <mergeCell ref="M77:N77"/>
    <mergeCell ref="U77:V77"/>
    <mergeCell ref="G77:H77"/>
    <mergeCell ref="I77:J77"/>
    <mergeCell ref="K77:L77"/>
    <mergeCell ref="G79:H79"/>
    <mergeCell ref="I79:J79"/>
    <mergeCell ref="K79:L79"/>
    <mergeCell ref="U79:V79"/>
    <mergeCell ref="W79:X79"/>
    <mergeCell ref="Y79:Z79"/>
    <mergeCell ref="M79:N79"/>
    <mergeCell ref="U81:V81"/>
    <mergeCell ref="G81:H81"/>
    <mergeCell ref="I81:J81"/>
    <mergeCell ref="K81:L81"/>
    <mergeCell ref="W85:X85"/>
    <mergeCell ref="Y85:Z85"/>
    <mergeCell ref="Y83:Z83"/>
    <mergeCell ref="O79:P79"/>
    <mergeCell ref="Q79:R79"/>
    <mergeCell ref="S79:T79"/>
    <mergeCell ref="C84:D84"/>
    <mergeCell ref="G83:H83"/>
    <mergeCell ref="I83:J83"/>
    <mergeCell ref="K83:L83"/>
    <mergeCell ref="U83:V83"/>
    <mergeCell ref="W83:X83"/>
    <mergeCell ref="M83:N83"/>
    <mergeCell ref="O83:P83"/>
    <mergeCell ref="Q83:R83"/>
    <mergeCell ref="S83:T83"/>
    <mergeCell ref="C82:D82"/>
    <mergeCell ref="O81:P81"/>
    <mergeCell ref="Q81:R81"/>
    <mergeCell ref="S81:T81"/>
    <mergeCell ref="M81:N81"/>
    <mergeCell ref="W81:X81"/>
    <mergeCell ref="Y81:Z81"/>
    <mergeCell ref="C80:D80"/>
    <mergeCell ref="C86:D86"/>
    <mergeCell ref="O85:P85"/>
    <mergeCell ref="Q85:R85"/>
    <mergeCell ref="S85:T85"/>
    <mergeCell ref="M85:N85"/>
    <mergeCell ref="U85:V85"/>
    <mergeCell ref="G85:H85"/>
    <mergeCell ref="I85:J85"/>
    <mergeCell ref="K85:L85"/>
  </mergeCells>
  <phoneticPr fontId="12" type="noConversion"/>
  <conditionalFormatting sqref="G13 G15 G17 G19 G21 G23 G25 G27 G29 G31 G33 G35 G37 G39 G41 G43 G45 G47 G49 G51 G53 G55 G57 G59 G61 G63 G65 G67 G69 G71 G73 G75 G77 G79 G81 G83 G85 G5:Z5 G7:Z7 G9:Z9 G11:Z11 I15 I17 I19 I21 I23 I25 I27 I29 I31 I33 I35 I37 I39 I41 I43 I45 I47 I49 I51 I53 I55 I57 I59 I61 I63 I65 I67 I69 I71 I73 I75 I77 I79 I81 I83 I85 I13:Z13 K15 K17 K19 K21 K23 K25 K27 K29 K31 K33 K35 K37 K39 K41 K43 K45 K47 K49 K51 K53 K55 K57 K59 K61 K63 K65 K67 K69 K71 K73 K75 K77 K79 K81 K83 K85 M15 M17 M19 M21 M23 M25 M27 M29 M31 M33 M35 M37 M39 M41 M43 M45 M47 M49 M51 M53 M55 M57 M59 M61 M63 M65 M67 M69 M71 M73 M75 M77 M79 M81 M83 M85 O15 O17 O19 O21 O23 O25 O27 O29 O31 O33 O35 O37 O39 O41 O43 O45 O47 O49 O51 O53 O55 O57 O59 O61 O63 O65 O67 O69 O71 O73 O75 O77 O79 O81 O83 O85 Q15 Q17 Q19 Q21 Q23 Q25 Q27 Q29 Q31 Q33 Q35 Q37 Q39 Q41 Q43 Q45 Q47 Q49 Q51 Q53 Q55 Q57 Q59 Q61 Q63 Q65 Q67 Q69 Q71 Q73 Q75 Q77 Q79 Q81 Q83 Q85 S15 S17 S19 S21 S23 S25 S27 S29 S31 S33 S35 S37 S39 S41 S43 S45 S47 S49 S51 S53 S55 S57 S59 S61 S63 S65 S67 S69 S71 S73 S75 S77 S79 S81 S83 S85 U15 U17 U19 U21 U23 U25 U27 U29 U31 U33 U35 U37 U39 U41 U43 U45 U47 U49 U51 U53 U55 U57 U59 U61 U63 U65 U67 U69 U71 U73 U75 U77 U79 U81 U83 U85 W15 W17 W19 W21 W23 W25 W27 W29 W31 W33 W35 W37 W39 W41 W43 W45 W47 W49 W51 W53 W55 W57 W59 W61 W63 W65 W67 W69 W71 W73 W75 W77 W79 W81 W83 W85 Y15 Y17 Y19 Y21 Y23 Y25 Y27 Y29 Y31 Y33 Y35 Y37 Y39 Y41 Y43 Y45 Y47 Y49 Y51 Y53 Y55 Y57 Y59 Y61 Y63 Y65 Y67 Y69 Y71 Y73 Y75 Y77 Y79 Y81 Y83 Y85">
    <cfRule type="cellIs" dxfId="2" priority="3" stopIfTrue="1" operator="lessThan">
      <formula>$E5</formula>
    </cfRule>
    <cfRule type="cellIs" dxfId="1" priority="4" stopIfTrue="1" operator="equal">
      <formula>"DQ"</formula>
    </cfRule>
    <cfRule type="cellIs" dxfId="0" priority="5" stopIfTrue="1" operator="greaterThan">
      <formula>1</formula>
    </cfRule>
  </conditionalFormatting>
  <printOptions horizontalCentered="1" verticalCentered="1"/>
  <pageMargins left="0" right="0" top="0.98425196850393704" bottom="0.78740157480314965" header="0.51181102362204722" footer="0.51181102362204722"/>
  <pageSetup paperSize="9" orientation="portrait" horizontalDpi="0" verticalDpi="0" r:id="rId1"/>
  <headerFooter alignWithMargins="0"/>
  <ignoredErrors>
    <ignoredError sqref="J1"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T250"/>
  <sheetViews>
    <sheetView zoomScale="75" zoomScaleNormal="75" workbookViewId="0">
      <selection activeCell="K5" sqref="K5"/>
    </sheetView>
  </sheetViews>
  <sheetFormatPr defaultRowHeight="39.950000000000003" customHeight="1" x14ac:dyDescent="0.2"/>
  <cols>
    <col min="1" max="1" width="8.85546875" style="68" bestFit="1" customWidth="1"/>
    <col min="2" max="9" width="9.7109375" style="68" customWidth="1"/>
    <col min="10" max="10" width="10.7109375" style="68" customWidth="1"/>
    <col min="11" max="11" width="11.42578125" style="68" customWidth="1"/>
    <col min="12" max="12" width="9.85546875" style="68" customWidth="1"/>
    <col min="13" max="14" width="9.140625" style="68"/>
    <col min="15" max="15" width="10.42578125" style="68" customWidth="1"/>
    <col min="16" max="16" width="15.5703125" style="68" customWidth="1"/>
    <col min="17" max="17" width="16" style="68" customWidth="1"/>
    <col min="18" max="18" width="32.5703125" style="68" customWidth="1"/>
    <col min="19" max="250" width="9.140625" style="68"/>
    <col min="251" max="251" width="5.7109375" style="68" customWidth="1"/>
    <col min="252" max="252" width="6.140625" style="68" customWidth="1"/>
    <col min="253" max="255" width="5.7109375" style="68" customWidth="1"/>
    <col min="256" max="256" width="5.28515625" style="68" customWidth="1"/>
    <col min="257" max="257" width="9.85546875" style="68" customWidth="1"/>
    <col min="258" max="265" width="5.7109375" style="68" customWidth="1"/>
    <col min="266" max="266" width="9.140625" style="68"/>
    <col min="267" max="267" width="11.42578125" style="68" customWidth="1"/>
    <col min="268" max="268" width="9.85546875" style="68" customWidth="1"/>
    <col min="269" max="270" width="9.140625" style="68"/>
    <col min="271" max="271" width="10.42578125" style="68" customWidth="1"/>
    <col min="272" max="272" width="15.5703125" style="68" customWidth="1"/>
    <col min="273" max="273" width="16" style="68" customWidth="1"/>
    <col min="274" max="274" width="32.5703125" style="68" customWidth="1"/>
    <col min="275" max="506" width="9.140625" style="68"/>
    <col min="507" max="507" width="5.7109375" style="68" customWidth="1"/>
    <col min="508" max="508" width="6.140625" style="68" customWidth="1"/>
    <col min="509" max="511" width="5.7109375" style="68" customWidth="1"/>
    <col min="512" max="512" width="5.28515625" style="68" customWidth="1"/>
    <col min="513" max="513" width="9.85546875" style="68" customWidth="1"/>
    <col min="514" max="521" width="5.7109375" style="68" customWidth="1"/>
    <col min="522" max="522" width="9.140625" style="68"/>
    <col min="523" max="523" width="11.42578125" style="68" customWidth="1"/>
    <col min="524" max="524" width="9.85546875" style="68" customWidth="1"/>
    <col min="525" max="526" width="9.140625" style="68"/>
    <col min="527" max="527" width="10.42578125" style="68" customWidth="1"/>
    <col min="528" max="528" width="15.5703125" style="68" customWidth="1"/>
    <col min="529" max="529" width="16" style="68" customWidth="1"/>
    <col min="530" max="530" width="32.5703125" style="68" customWidth="1"/>
    <col min="531" max="762" width="9.140625" style="68"/>
    <col min="763" max="763" width="5.7109375" style="68" customWidth="1"/>
    <col min="764" max="764" width="6.140625" style="68" customWidth="1"/>
    <col min="765" max="767" width="5.7109375" style="68" customWidth="1"/>
    <col min="768" max="768" width="5.28515625" style="68" customWidth="1"/>
    <col min="769" max="769" width="9.85546875" style="68" customWidth="1"/>
    <col min="770" max="777" width="5.7109375" style="68" customWidth="1"/>
    <col min="778" max="778" width="9.140625" style="68"/>
    <col min="779" max="779" width="11.42578125" style="68" customWidth="1"/>
    <col min="780" max="780" width="9.85546875" style="68" customWidth="1"/>
    <col min="781" max="782" width="9.140625" style="68"/>
    <col min="783" max="783" width="10.42578125" style="68" customWidth="1"/>
    <col min="784" max="784" width="15.5703125" style="68" customWidth="1"/>
    <col min="785" max="785" width="16" style="68" customWidth="1"/>
    <col min="786" max="786" width="32.5703125" style="68" customWidth="1"/>
    <col min="787" max="1018" width="9.140625" style="68"/>
    <col min="1019" max="1019" width="5.7109375" style="68" customWidth="1"/>
    <col min="1020" max="1020" width="6.140625" style="68" customWidth="1"/>
    <col min="1021" max="1023" width="5.7109375" style="68" customWidth="1"/>
    <col min="1024" max="1024" width="5.28515625" style="68" customWidth="1"/>
    <col min="1025" max="1025" width="9.85546875" style="68" customWidth="1"/>
    <col min="1026" max="1033" width="5.7109375" style="68" customWidth="1"/>
    <col min="1034" max="1034" width="9.140625" style="68"/>
    <col min="1035" max="1035" width="11.42578125" style="68" customWidth="1"/>
    <col min="1036" max="1036" width="9.85546875" style="68" customWidth="1"/>
    <col min="1037" max="1038" width="9.140625" style="68"/>
    <col min="1039" max="1039" width="10.42578125" style="68" customWidth="1"/>
    <col min="1040" max="1040" width="15.5703125" style="68" customWidth="1"/>
    <col min="1041" max="1041" width="16" style="68" customWidth="1"/>
    <col min="1042" max="1042" width="32.5703125" style="68" customWidth="1"/>
    <col min="1043" max="1274" width="9.140625" style="68"/>
    <col min="1275" max="1275" width="5.7109375" style="68" customWidth="1"/>
    <col min="1276" max="1276" width="6.140625" style="68" customWidth="1"/>
    <col min="1277" max="1279" width="5.7109375" style="68" customWidth="1"/>
    <col min="1280" max="1280" width="5.28515625" style="68" customWidth="1"/>
    <col min="1281" max="1281" width="9.85546875" style="68" customWidth="1"/>
    <col min="1282" max="1289" width="5.7109375" style="68" customWidth="1"/>
    <col min="1290" max="1290" width="9.140625" style="68"/>
    <col min="1291" max="1291" width="11.42578125" style="68" customWidth="1"/>
    <col min="1292" max="1292" width="9.85546875" style="68" customWidth="1"/>
    <col min="1293" max="1294" width="9.140625" style="68"/>
    <col min="1295" max="1295" width="10.42578125" style="68" customWidth="1"/>
    <col min="1296" max="1296" width="15.5703125" style="68" customWidth="1"/>
    <col min="1297" max="1297" width="16" style="68" customWidth="1"/>
    <col min="1298" max="1298" width="32.5703125" style="68" customWidth="1"/>
    <col min="1299" max="1530" width="9.140625" style="68"/>
    <col min="1531" max="1531" width="5.7109375" style="68" customWidth="1"/>
    <col min="1532" max="1532" width="6.140625" style="68" customWidth="1"/>
    <col min="1533" max="1535" width="5.7109375" style="68" customWidth="1"/>
    <col min="1536" max="1536" width="5.28515625" style="68" customWidth="1"/>
    <col min="1537" max="1537" width="9.85546875" style="68" customWidth="1"/>
    <col min="1538" max="1545" width="5.7109375" style="68" customWidth="1"/>
    <col min="1546" max="1546" width="9.140625" style="68"/>
    <col min="1547" max="1547" width="11.42578125" style="68" customWidth="1"/>
    <col min="1548" max="1548" width="9.85546875" style="68" customWidth="1"/>
    <col min="1549" max="1550" width="9.140625" style="68"/>
    <col min="1551" max="1551" width="10.42578125" style="68" customWidth="1"/>
    <col min="1552" max="1552" width="15.5703125" style="68" customWidth="1"/>
    <col min="1553" max="1553" width="16" style="68" customWidth="1"/>
    <col min="1554" max="1554" width="32.5703125" style="68" customWidth="1"/>
    <col min="1555" max="1786" width="9.140625" style="68"/>
    <col min="1787" max="1787" width="5.7109375" style="68" customWidth="1"/>
    <col min="1788" max="1788" width="6.140625" style="68" customWidth="1"/>
    <col min="1789" max="1791" width="5.7109375" style="68" customWidth="1"/>
    <col min="1792" max="1792" width="5.28515625" style="68" customWidth="1"/>
    <col min="1793" max="1793" width="9.85546875" style="68" customWidth="1"/>
    <col min="1794" max="1801" width="5.7109375" style="68" customWidth="1"/>
    <col min="1802" max="1802" width="9.140625" style="68"/>
    <col min="1803" max="1803" width="11.42578125" style="68" customWidth="1"/>
    <col min="1804" max="1804" width="9.85546875" style="68" customWidth="1"/>
    <col min="1805" max="1806" width="9.140625" style="68"/>
    <col min="1807" max="1807" width="10.42578125" style="68" customWidth="1"/>
    <col min="1808" max="1808" width="15.5703125" style="68" customWidth="1"/>
    <col min="1809" max="1809" width="16" style="68" customWidth="1"/>
    <col min="1810" max="1810" width="32.5703125" style="68" customWidth="1"/>
    <col min="1811" max="2042" width="9.140625" style="68"/>
    <col min="2043" max="2043" width="5.7109375" style="68" customWidth="1"/>
    <col min="2044" max="2044" width="6.140625" style="68" customWidth="1"/>
    <col min="2045" max="2047" width="5.7109375" style="68" customWidth="1"/>
    <col min="2048" max="2048" width="5.28515625" style="68" customWidth="1"/>
    <col min="2049" max="2049" width="9.85546875" style="68" customWidth="1"/>
    <col min="2050" max="2057" width="5.7109375" style="68" customWidth="1"/>
    <col min="2058" max="2058" width="9.140625" style="68"/>
    <col min="2059" max="2059" width="11.42578125" style="68" customWidth="1"/>
    <col min="2060" max="2060" width="9.85546875" style="68" customWidth="1"/>
    <col min="2061" max="2062" width="9.140625" style="68"/>
    <col min="2063" max="2063" width="10.42578125" style="68" customWidth="1"/>
    <col min="2064" max="2064" width="15.5703125" style="68" customWidth="1"/>
    <col min="2065" max="2065" width="16" style="68" customWidth="1"/>
    <col min="2066" max="2066" width="32.5703125" style="68" customWidth="1"/>
    <col min="2067" max="2298" width="9.140625" style="68"/>
    <col min="2299" max="2299" width="5.7109375" style="68" customWidth="1"/>
    <col min="2300" max="2300" width="6.140625" style="68" customWidth="1"/>
    <col min="2301" max="2303" width="5.7109375" style="68" customWidth="1"/>
    <col min="2304" max="2304" width="5.28515625" style="68" customWidth="1"/>
    <col min="2305" max="2305" width="9.85546875" style="68" customWidth="1"/>
    <col min="2306" max="2313" width="5.7109375" style="68" customWidth="1"/>
    <col min="2314" max="2314" width="9.140625" style="68"/>
    <col min="2315" max="2315" width="11.42578125" style="68" customWidth="1"/>
    <col min="2316" max="2316" width="9.85546875" style="68" customWidth="1"/>
    <col min="2317" max="2318" width="9.140625" style="68"/>
    <col min="2319" max="2319" width="10.42578125" style="68" customWidth="1"/>
    <col min="2320" max="2320" width="15.5703125" style="68" customWidth="1"/>
    <col min="2321" max="2321" width="16" style="68" customWidth="1"/>
    <col min="2322" max="2322" width="32.5703125" style="68" customWidth="1"/>
    <col min="2323" max="2554" width="9.140625" style="68"/>
    <col min="2555" max="2555" width="5.7109375" style="68" customWidth="1"/>
    <col min="2556" max="2556" width="6.140625" style="68" customWidth="1"/>
    <col min="2557" max="2559" width="5.7109375" style="68" customWidth="1"/>
    <col min="2560" max="2560" width="5.28515625" style="68" customWidth="1"/>
    <col min="2561" max="2561" width="9.85546875" style="68" customWidth="1"/>
    <col min="2562" max="2569" width="5.7109375" style="68" customWidth="1"/>
    <col min="2570" max="2570" width="9.140625" style="68"/>
    <col min="2571" max="2571" width="11.42578125" style="68" customWidth="1"/>
    <col min="2572" max="2572" width="9.85546875" style="68" customWidth="1"/>
    <col min="2573" max="2574" width="9.140625" style="68"/>
    <col min="2575" max="2575" width="10.42578125" style="68" customWidth="1"/>
    <col min="2576" max="2576" width="15.5703125" style="68" customWidth="1"/>
    <col min="2577" max="2577" width="16" style="68" customWidth="1"/>
    <col min="2578" max="2578" width="32.5703125" style="68" customWidth="1"/>
    <col min="2579" max="2810" width="9.140625" style="68"/>
    <col min="2811" max="2811" width="5.7109375" style="68" customWidth="1"/>
    <col min="2812" max="2812" width="6.140625" style="68" customWidth="1"/>
    <col min="2813" max="2815" width="5.7109375" style="68" customWidth="1"/>
    <col min="2816" max="2816" width="5.28515625" style="68" customWidth="1"/>
    <col min="2817" max="2817" width="9.85546875" style="68" customWidth="1"/>
    <col min="2818" max="2825" width="5.7109375" style="68" customWidth="1"/>
    <col min="2826" max="2826" width="9.140625" style="68"/>
    <col min="2827" max="2827" width="11.42578125" style="68" customWidth="1"/>
    <col min="2828" max="2828" width="9.85546875" style="68" customWidth="1"/>
    <col min="2829" max="2830" width="9.140625" style="68"/>
    <col min="2831" max="2831" width="10.42578125" style="68" customWidth="1"/>
    <col min="2832" max="2832" width="15.5703125" style="68" customWidth="1"/>
    <col min="2833" max="2833" width="16" style="68" customWidth="1"/>
    <col min="2834" max="2834" width="32.5703125" style="68" customWidth="1"/>
    <col min="2835" max="3066" width="9.140625" style="68"/>
    <col min="3067" max="3067" width="5.7109375" style="68" customWidth="1"/>
    <col min="3068" max="3068" width="6.140625" style="68" customWidth="1"/>
    <col min="3069" max="3071" width="5.7109375" style="68" customWidth="1"/>
    <col min="3072" max="3072" width="5.28515625" style="68" customWidth="1"/>
    <col min="3073" max="3073" width="9.85546875" style="68" customWidth="1"/>
    <col min="3074" max="3081" width="5.7109375" style="68" customWidth="1"/>
    <col min="3082" max="3082" width="9.140625" style="68"/>
    <col min="3083" max="3083" width="11.42578125" style="68" customWidth="1"/>
    <col min="3084" max="3084" width="9.85546875" style="68" customWidth="1"/>
    <col min="3085" max="3086" width="9.140625" style="68"/>
    <col min="3087" max="3087" width="10.42578125" style="68" customWidth="1"/>
    <col min="3088" max="3088" width="15.5703125" style="68" customWidth="1"/>
    <col min="3089" max="3089" width="16" style="68" customWidth="1"/>
    <col min="3090" max="3090" width="32.5703125" style="68" customWidth="1"/>
    <col min="3091" max="3322" width="9.140625" style="68"/>
    <col min="3323" max="3323" width="5.7109375" style="68" customWidth="1"/>
    <col min="3324" max="3324" width="6.140625" style="68" customWidth="1"/>
    <col min="3325" max="3327" width="5.7109375" style="68" customWidth="1"/>
    <col min="3328" max="3328" width="5.28515625" style="68" customWidth="1"/>
    <col min="3329" max="3329" width="9.85546875" style="68" customWidth="1"/>
    <col min="3330" max="3337" width="5.7109375" style="68" customWidth="1"/>
    <col min="3338" max="3338" width="9.140625" style="68"/>
    <col min="3339" max="3339" width="11.42578125" style="68" customWidth="1"/>
    <col min="3340" max="3340" width="9.85546875" style="68" customWidth="1"/>
    <col min="3341" max="3342" width="9.140625" style="68"/>
    <col min="3343" max="3343" width="10.42578125" style="68" customWidth="1"/>
    <col min="3344" max="3344" width="15.5703125" style="68" customWidth="1"/>
    <col min="3345" max="3345" width="16" style="68" customWidth="1"/>
    <col min="3346" max="3346" width="32.5703125" style="68" customWidth="1"/>
    <col min="3347" max="3578" width="9.140625" style="68"/>
    <col min="3579" max="3579" width="5.7109375" style="68" customWidth="1"/>
    <col min="3580" max="3580" width="6.140625" style="68" customWidth="1"/>
    <col min="3581" max="3583" width="5.7109375" style="68" customWidth="1"/>
    <col min="3584" max="3584" width="5.28515625" style="68" customWidth="1"/>
    <col min="3585" max="3585" width="9.85546875" style="68" customWidth="1"/>
    <col min="3586" max="3593" width="5.7109375" style="68" customWidth="1"/>
    <col min="3594" max="3594" width="9.140625" style="68"/>
    <col min="3595" max="3595" width="11.42578125" style="68" customWidth="1"/>
    <col min="3596" max="3596" width="9.85546875" style="68" customWidth="1"/>
    <col min="3597" max="3598" width="9.140625" style="68"/>
    <col min="3599" max="3599" width="10.42578125" style="68" customWidth="1"/>
    <col min="3600" max="3600" width="15.5703125" style="68" customWidth="1"/>
    <col min="3601" max="3601" width="16" style="68" customWidth="1"/>
    <col min="3602" max="3602" width="32.5703125" style="68" customWidth="1"/>
    <col min="3603" max="3834" width="9.140625" style="68"/>
    <col min="3835" max="3835" width="5.7109375" style="68" customWidth="1"/>
    <col min="3836" max="3836" width="6.140625" style="68" customWidth="1"/>
    <col min="3837" max="3839" width="5.7109375" style="68" customWidth="1"/>
    <col min="3840" max="3840" width="5.28515625" style="68" customWidth="1"/>
    <col min="3841" max="3841" width="9.85546875" style="68" customWidth="1"/>
    <col min="3842" max="3849" width="5.7109375" style="68" customWidth="1"/>
    <col min="3850" max="3850" width="9.140625" style="68"/>
    <col min="3851" max="3851" width="11.42578125" style="68" customWidth="1"/>
    <col min="3852" max="3852" width="9.85546875" style="68" customWidth="1"/>
    <col min="3853" max="3854" width="9.140625" style="68"/>
    <col min="3855" max="3855" width="10.42578125" style="68" customWidth="1"/>
    <col min="3856" max="3856" width="15.5703125" style="68" customWidth="1"/>
    <col min="3857" max="3857" width="16" style="68" customWidth="1"/>
    <col min="3858" max="3858" width="32.5703125" style="68" customWidth="1"/>
    <col min="3859" max="4090" width="9.140625" style="68"/>
    <col min="4091" max="4091" width="5.7109375" style="68" customWidth="1"/>
    <col min="4092" max="4092" width="6.140625" style="68" customWidth="1"/>
    <col min="4093" max="4095" width="5.7109375" style="68" customWidth="1"/>
    <col min="4096" max="4096" width="5.28515625" style="68" customWidth="1"/>
    <col min="4097" max="4097" width="9.85546875" style="68" customWidth="1"/>
    <col min="4098" max="4105" width="5.7109375" style="68" customWidth="1"/>
    <col min="4106" max="4106" width="9.140625" style="68"/>
    <col min="4107" max="4107" width="11.42578125" style="68" customWidth="1"/>
    <col min="4108" max="4108" width="9.85546875" style="68" customWidth="1"/>
    <col min="4109" max="4110" width="9.140625" style="68"/>
    <col min="4111" max="4111" width="10.42578125" style="68" customWidth="1"/>
    <col min="4112" max="4112" width="15.5703125" style="68" customWidth="1"/>
    <col min="4113" max="4113" width="16" style="68" customWidth="1"/>
    <col min="4114" max="4114" width="32.5703125" style="68" customWidth="1"/>
    <col min="4115" max="4346" width="9.140625" style="68"/>
    <col min="4347" max="4347" width="5.7109375" style="68" customWidth="1"/>
    <col min="4348" max="4348" width="6.140625" style="68" customWidth="1"/>
    <col min="4349" max="4351" width="5.7109375" style="68" customWidth="1"/>
    <col min="4352" max="4352" width="5.28515625" style="68" customWidth="1"/>
    <col min="4353" max="4353" width="9.85546875" style="68" customWidth="1"/>
    <col min="4354" max="4361" width="5.7109375" style="68" customWidth="1"/>
    <col min="4362" max="4362" width="9.140625" style="68"/>
    <col min="4363" max="4363" width="11.42578125" style="68" customWidth="1"/>
    <col min="4364" max="4364" width="9.85546875" style="68" customWidth="1"/>
    <col min="4365" max="4366" width="9.140625" style="68"/>
    <col min="4367" max="4367" width="10.42578125" style="68" customWidth="1"/>
    <col min="4368" max="4368" width="15.5703125" style="68" customWidth="1"/>
    <col min="4369" max="4369" width="16" style="68" customWidth="1"/>
    <col min="4370" max="4370" width="32.5703125" style="68" customWidth="1"/>
    <col min="4371" max="4602" width="9.140625" style="68"/>
    <col min="4603" max="4603" width="5.7109375" style="68" customWidth="1"/>
    <col min="4604" max="4604" width="6.140625" style="68" customWidth="1"/>
    <col min="4605" max="4607" width="5.7109375" style="68" customWidth="1"/>
    <col min="4608" max="4608" width="5.28515625" style="68" customWidth="1"/>
    <col min="4609" max="4609" width="9.85546875" style="68" customWidth="1"/>
    <col min="4610" max="4617" width="5.7109375" style="68" customWidth="1"/>
    <col min="4618" max="4618" width="9.140625" style="68"/>
    <col min="4619" max="4619" width="11.42578125" style="68" customWidth="1"/>
    <col min="4620" max="4620" width="9.85546875" style="68" customWidth="1"/>
    <col min="4621" max="4622" width="9.140625" style="68"/>
    <col min="4623" max="4623" width="10.42578125" style="68" customWidth="1"/>
    <col min="4624" max="4624" width="15.5703125" style="68" customWidth="1"/>
    <col min="4625" max="4625" width="16" style="68" customWidth="1"/>
    <col min="4626" max="4626" width="32.5703125" style="68" customWidth="1"/>
    <col min="4627" max="4858" width="9.140625" style="68"/>
    <col min="4859" max="4859" width="5.7109375" style="68" customWidth="1"/>
    <col min="4860" max="4860" width="6.140625" style="68" customWidth="1"/>
    <col min="4861" max="4863" width="5.7109375" style="68" customWidth="1"/>
    <col min="4864" max="4864" width="5.28515625" style="68" customWidth="1"/>
    <col min="4865" max="4865" width="9.85546875" style="68" customWidth="1"/>
    <col min="4866" max="4873" width="5.7109375" style="68" customWidth="1"/>
    <col min="4874" max="4874" width="9.140625" style="68"/>
    <col min="4875" max="4875" width="11.42578125" style="68" customWidth="1"/>
    <col min="4876" max="4876" width="9.85546875" style="68" customWidth="1"/>
    <col min="4877" max="4878" width="9.140625" style="68"/>
    <col min="4879" max="4879" width="10.42578125" style="68" customWidth="1"/>
    <col min="4880" max="4880" width="15.5703125" style="68" customWidth="1"/>
    <col min="4881" max="4881" width="16" style="68" customWidth="1"/>
    <col min="4882" max="4882" width="32.5703125" style="68" customWidth="1"/>
    <col min="4883" max="5114" width="9.140625" style="68"/>
    <col min="5115" max="5115" width="5.7109375" style="68" customWidth="1"/>
    <col min="5116" max="5116" width="6.140625" style="68" customWidth="1"/>
    <col min="5117" max="5119" width="5.7109375" style="68" customWidth="1"/>
    <col min="5120" max="5120" width="5.28515625" style="68" customWidth="1"/>
    <col min="5121" max="5121" width="9.85546875" style="68" customWidth="1"/>
    <col min="5122" max="5129" width="5.7109375" style="68" customWidth="1"/>
    <col min="5130" max="5130" width="9.140625" style="68"/>
    <col min="5131" max="5131" width="11.42578125" style="68" customWidth="1"/>
    <col min="5132" max="5132" width="9.85546875" style="68" customWidth="1"/>
    <col min="5133" max="5134" width="9.140625" style="68"/>
    <col min="5135" max="5135" width="10.42578125" style="68" customWidth="1"/>
    <col min="5136" max="5136" width="15.5703125" style="68" customWidth="1"/>
    <col min="5137" max="5137" width="16" style="68" customWidth="1"/>
    <col min="5138" max="5138" width="32.5703125" style="68" customWidth="1"/>
    <col min="5139" max="5370" width="9.140625" style="68"/>
    <col min="5371" max="5371" width="5.7109375" style="68" customWidth="1"/>
    <col min="5372" max="5372" width="6.140625" style="68" customWidth="1"/>
    <col min="5373" max="5375" width="5.7109375" style="68" customWidth="1"/>
    <col min="5376" max="5376" width="5.28515625" style="68" customWidth="1"/>
    <col min="5377" max="5377" width="9.85546875" style="68" customWidth="1"/>
    <col min="5378" max="5385" width="5.7109375" style="68" customWidth="1"/>
    <col min="5386" max="5386" width="9.140625" style="68"/>
    <col min="5387" max="5387" width="11.42578125" style="68" customWidth="1"/>
    <col min="5388" max="5388" width="9.85546875" style="68" customWidth="1"/>
    <col min="5389" max="5390" width="9.140625" style="68"/>
    <col min="5391" max="5391" width="10.42578125" style="68" customWidth="1"/>
    <col min="5392" max="5392" width="15.5703125" style="68" customWidth="1"/>
    <col min="5393" max="5393" width="16" style="68" customWidth="1"/>
    <col min="5394" max="5394" width="32.5703125" style="68" customWidth="1"/>
    <col min="5395" max="5626" width="9.140625" style="68"/>
    <col min="5627" max="5627" width="5.7109375" style="68" customWidth="1"/>
    <col min="5628" max="5628" width="6.140625" style="68" customWidth="1"/>
    <col min="5629" max="5631" width="5.7109375" style="68" customWidth="1"/>
    <col min="5632" max="5632" width="5.28515625" style="68" customWidth="1"/>
    <col min="5633" max="5633" width="9.85546875" style="68" customWidth="1"/>
    <col min="5634" max="5641" width="5.7109375" style="68" customWidth="1"/>
    <col min="5642" max="5642" width="9.140625" style="68"/>
    <col min="5643" max="5643" width="11.42578125" style="68" customWidth="1"/>
    <col min="5644" max="5644" width="9.85546875" style="68" customWidth="1"/>
    <col min="5645" max="5646" width="9.140625" style="68"/>
    <col min="5647" max="5647" width="10.42578125" style="68" customWidth="1"/>
    <col min="5648" max="5648" width="15.5703125" style="68" customWidth="1"/>
    <col min="5649" max="5649" width="16" style="68" customWidth="1"/>
    <col min="5650" max="5650" width="32.5703125" style="68" customWidth="1"/>
    <col min="5651" max="5882" width="9.140625" style="68"/>
    <col min="5883" max="5883" width="5.7109375" style="68" customWidth="1"/>
    <col min="5884" max="5884" width="6.140625" style="68" customWidth="1"/>
    <col min="5885" max="5887" width="5.7109375" style="68" customWidth="1"/>
    <col min="5888" max="5888" width="5.28515625" style="68" customWidth="1"/>
    <col min="5889" max="5889" width="9.85546875" style="68" customWidth="1"/>
    <col min="5890" max="5897" width="5.7109375" style="68" customWidth="1"/>
    <col min="5898" max="5898" width="9.140625" style="68"/>
    <col min="5899" max="5899" width="11.42578125" style="68" customWidth="1"/>
    <col min="5900" max="5900" width="9.85546875" style="68" customWidth="1"/>
    <col min="5901" max="5902" width="9.140625" style="68"/>
    <col min="5903" max="5903" width="10.42578125" style="68" customWidth="1"/>
    <col min="5904" max="5904" width="15.5703125" style="68" customWidth="1"/>
    <col min="5905" max="5905" width="16" style="68" customWidth="1"/>
    <col min="5906" max="5906" width="32.5703125" style="68" customWidth="1"/>
    <col min="5907" max="6138" width="9.140625" style="68"/>
    <col min="6139" max="6139" width="5.7109375" style="68" customWidth="1"/>
    <col min="6140" max="6140" width="6.140625" style="68" customWidth="1"/>
    <col min="6141" max="6143" width="5.7109375" style="68" customWidth="1"/>
    <col min="6144" max="6144" width="5.28515625" style="68" customWidth="1"/>
    <col min="6145" max="6145" width="9.85546875" style="68" customWidth="1"/>
    <col min="6146" max="6153" width="5.7109375" style="68" customWidth="1"/>
    <col min="6154" max="6154" width="9.140625" style="68"/>
    <col min="6155" max="6155" width="11.42578125" style="68" customWidth="1"/>
    <col min="6156" max="6156" width="9.85546875" style="68" customWidth="1"/>
    <col min="6157" max="6158" width="9.140625" style="68"/>
    <col min="6159" max="6159" width="10.42578125" style="68" customWidth="1"/>
    <col min="6160" max="6160" width="15.5703125" style="68" customWidth="1"/>
    <col min="6161" max="6161" width="16" style="68" customWidth="1"/>
    <col min="6162" max="6162" width="32.5703125" style="68" customWidth="1"/>
    <col min="6163" max="6394" width="9.140625" style="68"/>
    <col min="6395" max="6395" width="5.7109375" style="68" customWidth="1"/>
    <col min="6396" max="6396" width="6.140625" style="68" customWidth="1"/>
    <col min="6397" max="6399" width="5.7109375" style="68" customWidth="1"/>
    <col min="6400" max="6400" width="5.28515625" style="68" customWidth="1"/>
    <col min="6401" max="6401" width="9.85546875" style="68" customWidth="1"/>
    <col min="6402" max="6409" width="5.7109375" style="68" customWidth="1"/>
    <col min="6410" max="6410" width="9.140625" style="68"/>
    <col min="6411" max="6411" width="11.42578125" style="68" customWidth="1"/>
    <col min="6412" max="6412" width="9.85546875" style="68" customWidth="1"/>
    <col min="6413" max="6414" width="9.140625" style="68"/>
    <col min="6415" max="6415" width="10.42578125" style="68" customWidth="1"/>
    <col min="6416" max="6416" width="15.5703125" style="68" customWidth="1"/>
    <col min="6417" max="6417" width="16" style="68" customWidth="1"/>
    <col min="6418" max="6418" width="32.5703125" style="68" customWidth="1"/>
    <col min="6419" max="6650" width="9.140625" style="68"/>
    <col min="6651" max="6651" width="5.7109375" style="68" customWidth="1"/>
    <col min="6652" max="6652" width="6.140625" style="68" customWidth="1"/>
    <col min="6653" max="6655" width="5.7109375" style="68" customWidth="1"/>
    <col min="6656" max="6656" width="5.28515625" style="68" customWidth="1"/>
    <col min="6657" max="6657" width="9.85546875" style="68" customWidth="1"/>
    <col min="6658" max="6665" width="5.7109375" style="68" customWidth="1"/>
    <col min="6666" max="6666" width="9.140625" style="68"/>
    <col min="6667" max="6667" width="11.42578125" style="68" customWidth="1"/>
    <col min="6668" max="6668" width="9.85546875" style="68" customWidth="1"/>
    <col min="6669" max="6670" width="9.140625" style="68"/>
    <col min="6671" max="6671" width="10.42578125" style="68" customWidth="1"/>
    <col min="6672" max="6672" width="15.5703125" style="68" customWidth="1"/>
    <col min="6673" max="6673" width="16" style="68" customWidth="1"/>
    <col min="6674" max="6674" width="32.5703125" style="68" customWidth="1"/>
    <col min="6675" max="6906" width="9.140625" style="68"/>
    <col min="6907" max="6907" width="5.7109375" style="68" customWidth="1"/>
    <col min="6908" max="6908" width="6.140625" style="68" customWidth="1"/>
    <col min="6909" max="6911" width="5.7109375" style="68" customWidth="1"/>
    <col min="6912" max="6912" width="5.28515625" style="68" customWidth="1"/>
    <col min="6913" max="6913" width="9.85546875" style="68" customWidth="1"/>
    <col min="6914" max="6921" width="5.7109375" style="68" customWidth="1"/>
    <col min="6922" max="6922" width="9.140625" style="68"/>
    <col min="6923" max="6923" width="11.42578125" style="68" customWidth="1"/>
    <col min="6924" max="6924" width="9.85546875" style="68" customWidth="1"/>
    <col min="6925" max="6926" width="9.140625" style="68"/>
    <col min="6927" max="6927" width="10.42578125" style="68" customWidth="1"/>
    <col min="6928" max="6928" width="15.5703125" style="68" customWidth="1"/>
    <col min="6929" max="6929" width="16" style="68" customWidth="1"/>
    <col min="6930" max="6930" width="32.5703125" style="68" customWidth="1"/>
    <col min="6931" max="7162" width="9.140625" style="68"/>
    <col min="7163" max="7163" width="5.7109375" style="68" customWidth="1"/>
    <col min="7164" max="7164" width="6.140625" style="68" customWidth="1"/>
    <col min="7165" max="7167" width="5.7109375" style="68" customWidth="1"/>
    <col min="7168" max="7168" width="5.28515625" style="68" customWidth="1"/>
    <col min="7169" max="7169" width="9.85546875" style="68" customWidth="1"/>
    <col min="7170" max="7177" width="5.7109375" style="68" customWidth="1"/>
    <col min="7178" max="7178" width="9.140625" style="68"/>
    <col min="7179" max="7179" width="11.42578125" style="68" customWidth="1"/>
    <col min="7180" max="7180" width="9.85546875" style="68" customWidth="1"/>
    <col min="7181" max="7182" width="9.140625" style="68"/>
    <col min="7183" max="7183" width="10.42578125" style="68" customWidth="1"/>
    <col min="7184" max="7184" width="15.5703125" style="68" customWidth="1"/>
    <col min="7185" max="7185" width="16" style="68" customWidth="1"/>
    <col min="7186" max="7186" width="32.5703125" style="68" customWidth="1"/>
    <col min="7187" max="7418" width="9.140625" style="68"/>
    <col min="7419" max="7419" width="5.7109375" style="68" customWidth="1"/>
    <col min="7420" max="7420" width="6.140625" style="68" customWidth="1"/>
    <col min="7421" max="7423" width="5.7109375" style="68" customWidth="1"/>
    <col min="7424" max="7424" width="5.28515625" style="68" customWidth="1"/>
    <col min="7425" max="7425" width="9.85546875" style="68" customWidth="1"/>
    <col min="7426" max="7433" width="5.7109375" style="68" customWidth="1"/>
    <col min="7434" max="7434" width="9.140625" style="68"/>
    <col min="7435" max="7435" width="11.42578125" style="68" customWidth="1"/>
    <col min="7436" max="7436" width="9.85546875" style="68" customWidth="1"/>
    <col min="7437" max="7438" width="9.140625" style="68"/>
    <col min="7439" max="7439" width="10.42578125" style="68" customWidth="1"/>
    <col min="7440" max="7440" width="15.5703125" style="68" customWidth="1"/>
    <col min="7441" max="7441" width="16" style="68" customWidth="1"/>
    <col min="7442" max="7442" width="32.5703125" style="68" customWidth="1"/>
    <col min="7443" max="7674" width="9.140625" style="68"/>
    <col min="7675" max="7675" width="5.7109375" style="68" customWidth="1"/>
    <col min="7676" max="7676" width="6.140625" style="68" customWidth="1"/>
    <col min="7677" max="7679" width="5.7109375" style="68" customWidth="1"/>
    <col min="7680" max="7680" width="5.28515625" style="68" customWidth="1"/>
    <col min="7681" max="7681" width="9.85546875" style="68" customWidth="1"/>
    <col min="7682" max="7689" width="5.7109375" style="68" customWidth="1"/>
    <col min="7690" max="7690" width="9.140625" style="68"/>
    <col min="7691" max="7691" width="11.42578125" style="68" customWidth="1"/>
    <col min="7692" max="7692" width="9.85546875" style="68" customWidth="1"/>
    <col min="7693" max="7694" width="9.140625" style="68"/>
    <col min="7695" max="7695" width="10.42578125" style="68" customWidth="1"/>
    <col min="7696" max="7696" width="15.5703125" style="68" customWidth="1"/>
    <col min="7697" max="7697" width="16" style="68" customWidth="1"/>
    <col min="7698" max="7698" width="32.5703125" style="68" customWidth="1"/>
    <col min="7699" max="7930" width="9.140625" style="68"/>
    <col min="7931" max="7931" width="5.7109375" style="68" customWidth="1"/>
    <col min="7932" max="7932" width="6.140625" style="68" customWidth="1"/>
    <col min="7933" max="7935" width="5.7109375" style="68" customWidth="1"/>
    <col min="7936" max="7936" width="5.28515625" style="68" customWidth="1"/>
    <col min="7937" max="7937" width="9.85546875" style="68" customWidth="1"/>
    <col min="7938" max="7945" width="5.7109375" style="68" customWidth="1"/>
    <col min="7946" max="7946" width="9.140625" style="68"/>
    <col min="7947" max="7947" width="11.42578125" style="68" customWidth="1"/>
    <col min="7948" max="7948" width="9.85546875" style="68" customWidth="1"/>
    <col min="7949" max="7950" width="9.140625" style="68"/>
    <col min="7951" max="7951" width="10.42578125" style="68" customWidth="1"/>
    <col min="7952" max="7952" width="15.5703125" style="68" customWidth="1"/>
    <col min="7953" max="7953" width="16" style="68" customWidth="1"/>
    <col min="7954" max="7954" width="32.5703125" style="68" customWidth="1"/>
    <col min="7955" max="8186" width="9.140625" style="68"/>
    <col min="8187" max="8187" width="5.7109375" style="68" customWidth="1"/>
    <col min="8188" max="8188" width="6.140625" style="68" customWidth="1"/>
    <col min="8189" max="8191" width="5.7109375" style="68" customWidth="1"/>
    <col min="8192" max="8192" width="5.28515625" style="68" customWidth="1"/>
    <col min="8193" max="8193" width="9.85546875" style="68" customWidth="1"/>
    <col min="8194" max="8201" width="5.7109375" style="68" customWidth="1"/>
    <col min="8202" max="8202" width="9.140625" style="68"/>
    <col min="8203" max="8203" width="11.42578125" style="68" customWidth="1"/>
    <col min="8204" max="8204" width="9.85546875" style="68" customWidth="1"/>
    <col min="8205" max="8206" width="9.140625" style="68"/>
    <col min="8207" max="8207" width="10.42578125" style="68" customWidth="1"/>
    <col min="8208" max="8208" width="15.5703125" style="68" customWidth="1"/>
    <col min="8209" max="8209" width="16" style="68" customWidth="1"/>
    <col min="8210" max="8210" width="32.5703125" style="68" customWidth="1"/>
    <col min="8211" max="8442" width="9.140625" style="68"/>
    <col min="8443" max="8443" width="5.7109375" style="68" customWidth="1"/>
    <col min="8444" max="8444" width="6.140625" style="68" customWidth="1"/>
    <col min="8445" max="8447" width="5.7109375" style="68" customWidth="1"/>
    <col min="8448" max="8448" width="5.28515625" style="68" customWidth="1"/>
    <col min="8449" max="8449" width="9.85546875" style="68" customWidth="1"/>
    <col min="8450" max="8457" width="5.7109375" style="68" customWidth="1"/>
    <col min="8458" max="8458" width="9.140625" style="68"/>
    <col min="8459" max="8459" width="11.42578125" style="68" customWidth="1"/>
    <col min="8460" max="8460" width="9.85546875" style="68" customWidth="1"/>
    <col min="8461" max="8462" width="9.140625" style="68"/>
    <col min="8463" max="8463" width="10.42578125" style="68" customWidth="1"/>
    <col min="8464" max="8464" width="15.5703125" style="68" customWidth="1"/>
    <col min="8465" max="8465" width="16" style="68" customWidth="1"/>
    <col min="8466" max="8466" width="32.5703125" style="68" customWidth="1"/>
    <col min="8467" max="8698" width="9.140625" style="68"/>
    <col min="8699" max="8699" width="5.7109375" style="68" customWidth="1"/>
    <col min="8700" max="8700" width="6.140625" style="68" customWidth="1"/>
    <col min="8701" max="8703" width="5.7109375" style="68" customWidth="1"/>
    <col min="8704" max="8704" width="5.28515625" style="68" customWidth="1"/>
    <col min="8705" max="8705" width="9.85546875" style="68" customWidth="1"/>
    <col min="8706" max="8713" width="5.7109375" style="68" customWidth="1"/>
    <col min="8714" max="8714" width="9.140625" style="68"/>
    <col min="8715" max="8715" width="11.42578125" style="68" customWidth="1"/>
    <col min="8716" max="8716" width="9.85546875" style="68" customWidth="1"/>
    <col min="8717" max="8718" width="9.140625" style="68"/>
    <col min="8719" max="8719" width="10.42578125" style="68" customWidth="1"/>
    <col min="8720" max="8720" width="15.5703125" style="68" customWidth="1"/>
    <col min="8721" max="8721" width="16" style="68" customWidth="1"/>
    <col min="8722" max="8722" width="32.5703125" style="68" customWidth="1"/>
    <col min="8723" max="8954" width="9.140625" style="68"/>
    <col min="8955" max="8955" width="5.7109375" style="68" customWidth="1"/>
    <col min="8956" max="8956" width="6.140625" style="68" customWidth="1"/>
    <col min="8957" max="8959" width="5.7109375" style="68" customWidth="1"/>
    <col min="8960" max="8960" width="5.28515625" style="68" customWidth="1"/>
    <col min="8961" max="8961" width="9.85546875" style="68" customWidth="1"/>
    <col min="8962" max="8969" width="5.7109375" style="68" customWidth="1"/>
    <col min="8970" max="8970" width="9.140625" style="68"/>
    <col min="8971" max="8971" width="11.42578125" style="68" customWidth="1"/>
    <col min="8972" max="8972" width="9.85546875" style="68" customWidth="1"/>
    <col min="8973" max="8974" width="9.140625" style="68"/>
    <col min="8975" max="8975" width="10.42578125" style="68" customWidth="1"/>
    <col min="8976" max="8976" width="15.5703125" style="68" customWidth="1"/>
    <col min="8977" max="8977" width="16" style="68" customWidth="1"/>
    <col min="8978" max="8978" width="32.5703125" style="68" customWidth="1"/>
    <col min="8979" max="9210" width="9.140625" style="68"/>
    <col min="9211" max="9211" width="5.7109375" style="68" customWidth="1"/>
    <col min="9212" max="9212" width="6.140625" style="68" customWidth="1"/>
    <col min="9213" max="9215" width="5.7109375" style="68" customWidth="1"/>
    <col min="9216" max="9216" width="5.28515625" style="68" customWidth="1"/>
    <col min="9217" max="9217" width="9.85546875" style="68" customWidth="1"/>
    <col min="9218" max="9225" width="5.7109375" style="68" customWidth="1"/>
    <col min="9226" max="9226" width="9.140625" style="68"/>
    <col min="9227" max="9227" width="11.42578125" style="68" customWidth="1"/>
    <col min="9228" max="9228" width="9.85546875" style="68" customWidth="1"/>
    <col min="9229" max="9230" width="9.140625" style="68"/>
    <col min="9231" max="9231" width="10.42578125" style="68" customWidth="1"/>
    <col min="9232" max="9232" width="15.5703125" style="68" customWidth="1"/>
    <col min="9233" max="9233" width="16" style="68" customWidth="1"/>
    <col min="9234" max="9234" width="32.5703125" style="68" customWidth="1"/>
    <col min="9235" max="9466" width="9.140625" style="68"/>
    <col min="9467" max="9467" width="5.7109375" style="68" customWidth="1"/>
    <col min="9468" max="9468" width="6.140625" style="68" customWidth="1"/>
    <col min="9469" max="9471" width="5.7109375" style="68" customWidth="1"/>
    <col min="9472" max="9472" width="5.28515625" style="68" customWidth="1"/>
    <col min="9473" max="9473" width="9.85546875" style="68" customWidth="1"/>
    <col min="9474" max="9481" width="5.7109375" style="68" customWidth="1"/>
    <col min="9482" max="9482" width="9.140625" style="68"/>
    <col min="9483" max="9483" width="11.42578125" style="68" customWidth="1"/>
    <col min="9484" max="9484" width="9.85546875" style="68" customWidth="1"/>
    <col min="9485" max="9486" width="9.140625" style="68"/>
    <col min="9487" max="9487" width="10.42578125" style="68" customWidth="1"/>
    <col min="9488" max="9488" width="15.5703125" style="68" customWidth="1"/>
    <col min="9489" max="9489" width="16" style="68" customWidth="1"/>
    <col min="9490" max="9490" width="32.5703125" style="68" customWidth="1"/>
    <col min="9491" max="9722" width="9.140625" style="68"/>
    <col min="9723" max="9723" width="5.7109375" style="68" customWidth="1"/>
    <col min="9724" max="9724" width="6.140625" style="68" customWidth="1"/>
    <col min="9725" max="9727" width="5.7109375" style="68" customWidth="1"/>
    <col min="9728" max="9728" width="5.28515625" style="68" customWidth="1"/>
    <col min="9729" max="9729" width="9.85546875" style="68" customWidth="1"/>
    <col min="9730" max="9737" width="5.7109375" style="68" customWidth="1"/>
    <col min="9738" max="9738" width="9.140625" style="68"/>
    <col min="9739" max="9739" width="11.42578125" style="68" customWidth="1"/>
    <col min="9740" max="9740" width="9.85546875" style="68" customWidth="1"/>
    <col min="9741" max="9742" width="9.140625" style="68"/>
    <col min="9743" max="9743" width="10.42578125" style="68" customWidth="1"/>
    <col min="9744" max="9744" width="15.5703125" style="68" customWidth="1"/>
    <col min="9745" max="9745" width="16" style="68" customWidth="1"/>
    <col min="9746" max="9746" width="32.5703125" style="68" customWidth="1"/>
    <col min="9747" max="9978" width="9.140625" style="68"/>
    <col min="9979" max="9979" width="5.7109375" style="68" customWidth="1"/>
    <col min="9980" max="9980" width="6.140625" style="68" customWidth="1"/>
    <col min="9981" max="9983" width="5.7109375" style="68" customWidth="1"/>
    <col min="9984" max="9984" width="5.28515625" style="68" customWidth="1"/>
    <col min="9985" max="9985" width="9.85546875" style="68" customWidth="1"/>
    <col min="9986" max="9993" width="5.7109375" style="68" customWidth="1"/>
    <col min="9994" max="9994" width="9.140625" style="68"/>
    <col min="9995" max="9995" width="11.42578125" style="68" customWidth="1"/>
    <col min="9996" max="9996" width="9.85546875" style="68" customWidth="1"/>
    <col min="9997" max="9998" width="9.140625" style="68"/>
    <col min="9999" max="9999" width="10.42578125" style="68" customWidth="1"/>
    <col min="10000" max="10000" width="15.5703125" style="68" customWidth="1"/>
    <col min="10001" max="10001" width="16" style="68" customWidth="1"/>
    <col min="10002" max="10002" width="32.5703125" style="68" customWidth="1"/>
    <col min="10003" max="10234" width="9.140625" style="68"/>
    <col min="10235" max="10235" width="5.7109375" style="68" customWidth="1"/>
    <col min="10236" max="10236" width="6.140625" style="68" customWidth="1"/>
    <col min="10237" max="10239" width="5.7109375" style="68" customWidth="1"/>
    <col min="10240" max="10240" width="5.28515625" style="68" customWidth="1"/>
    <col min="10241" max="10241" width="9.85546875" style="68" customWidth="1"/>
    <col min="10242" max="10249" width="5.7109375" style="68" customWidth="1"/>
    <col min="10250" max="10250" width="9.140625" style="68"/>
    <col min="10251" max="10251" width="11.42578125" style="68" customWidth="1"/>
    <col min="10252" max="10252" width="9.85546875" style="68" customWidth="1"/>
    <col min="10253" max="10254" width="9.140625" style="68"/>
    <col min="10255" max="10255" width="10.42578125" style="68" customWidth="1"/>
    <col min="10256" max="10256" width="15.5703125" style="68" customWidth="1"/>
    <col min="10257" max="10257" width="16" style="68" customWidth="1"/>
    <col min="10258" max="10258" width="32.5703125" style="68" customWidth="1"/>
    <col min="10259" max="10490" width="9.140625" style="68"/>
    <col min="10491" max="10491" width="5.7109375" style="68" customWidth="1"/>
    <col min="10492" max="10492" width="6.140625" style="68" customWidth="1"/>
    <col min="10493" max="10495" width="5.7109375" style="68" customWidth="1"/>
    <col min="10496" max="10496" width="5.28515625" style="68" customWidth="1"/>
    <col min="10497" max="10497" width="9.85546875" style="68" customWidth="1"/>
    <col min="10498" max="10505" width="5.7109375" style="68" customWidth="1"/>
    <col min="10506" max="10506" width="9.140625" style="68"/>
    <col min="10507" max="10507" width="11.42578125" style="68" customWidth="1"/>
    <col min="10508" max="10508" width="9.85546875" style="68" customWidth="1"/>
    <col min="10509" max="10510" width="9.140625" style="68"/>
    <col min="10511" max="10511" width="10.42578125" style="68" customWidth="1"/>
    <col min="10512" max="10512" width="15.5703125" style="68" customWidth="1"/>
    <col min="10513" max="10513" width="16" style="68" customWidth="1"/>
    <col min="10514" max="10514" width="32.5703125" style="68" customWidth="1"/>
    <col min="10515" max="10746" width="9.140625" style="68"/>
    <col min="10747" max="10747" width="5.7109375" style="68" customWidth="1"/>
    <col min="10748" max="10748" width="6.140625" style="68" customWidth="1"/>
    <col min="10749" max="10751" width="5.7109375" style="68" customWidth="1"/>
    <col min="10752" max="10752" width="5.28515625" style="68" customWidth="1"/>
    <col min="10753" max="10753" width="9.85546875" style="68" customWidth="1"/>
    <col min="10754" max="10761" width="5.7109375" style="68" customWidth="1"/>
    <col min="10762" max="10762" width="9.140625" style="68"/>
    <col min="10763" max="10763" width="11.42578125" style="68" customWidth="1"/>
    <col min="10764" max="10764" width="9.85546875" style="68" customWidth="1"/>
    <col min="10765" max="10766" width="9.140625" style="68"/>
    <col min="10767" max="10767" width="10.42578125" style="68" customWidth="1"/>
    <col min="10768" max="10768" width="15.5703125" style="68" customWidth="1"/>
    <col min="10769" max="10769" width="16" style="68" customWidth="1"/>
    <col min="10770" max="10770" width="32.5703125" style="68" customWidth="1"/>
    <col min="10771" max="11002" width="9.140625" style="68"/>
    <col min="11003" max="11003" width="5.7109375" style="68" customWidth="1"/>
    <col min="11004" max="11004" width="6.140625" style="68" customWidth="1"/>
    <col min="11005" max="11007" width="5.7109375" style="68" customWidth="1"/>
    <col min="11008" max="11008" width="5.28515625" style="68" customWidth="1"/>
    <col min="11009" max="11009" width="9.85546875" style="68" customWidth="1"/>
    <col min="11010" max="11017" width="5.7109375" style="68" customWidth="1"/>
    <col min="11018" max="11018" width="9.140625" style="68"/>
    <col min="11019" max="11019" width="11.42578125" style="68" customWidth="1"/>
    <col min="11020" max="11020" width="9.85546875" style="68" customWidth="1"/>
    <col min="11021" max="11022" width="9.140625" style="68"/>
    <col min="11023" max="11023" width="10.42578125" style="68" customWidth="1"/>
    <col min="11024" max="11024" width="15.5703125" style="68" customWidth="1"/>
    <col min="11025" max="11025" width="16" style="68" customWidth="1"/>
    <col min="11026" max="11026" width="32.5703125" style="68" customWidth="1"/>
    <col min="11027" max="11258" width="9.140625" style="68"/>
    <col min="11259" max="11259" width="5.7109375" style="68" customWidth="1"/>
    <col min="11260" max="11260" width="6.140625" style="68" customWidth="1"/>
    <col min="11261" max="11263" width="5.7109375" style="68" customWidth="1"/>
    <col min="11264" max="11264" width="5.28515625" style="68" customWidth="1"/>
    <col min="11265" max="11265" width="9.85546875" style="68" customWidth="1"/>
    <col min="11266" max="11273" width="5.7109375" style="68" customWidth="1"/>
    <col min="11274" max="11274" width="9.140625" style="68"/>
    <col min="11275" max="11275" width="11.42578125" style="68" customWidth="1"/>
    <col min="11276" max="11276" width="9.85546875" style="68" customWidth="1"/>
    <col min="11277" max="11278" width="9.140625" style="68"/>
    <col min="11279" max="11279" width="10.42578125" style="68" customWidth="1"/>
    <col min="11280" max="11280" width="15.5703125" style="68" customWidth="1"/>
    <col min="11281" max="11281" width="16" style="68" customWidth="1"/>
    <col min="11282" max="11282" width="32.5703125" style="68" customWidth="1"/>
    <col min="11283" max="11514" width="9.140625" style="68"/>
    <col min="11515" max="11515" width="5.7109375" style="68" customWidth="1"/>
    <col min="11516" max="11516" width="6.140625" style="68" customWidth="1"/>
    <col min="11517" max="11519" width="5.7109375" style="68" customWidth="1"/>
    <col min="11520" max="11520" width="5.28515625" style="68" customWidth="1"/>
    <col min="11521" max="11521" width="9.85546875" style="68" customWidth="1"/>
    <col min="11522" max="11529" width="5.7109375" style="68" customWidth="1"/>
    <col min="11530" max="11530" width="9.140625" style="68"/>
    <col min="11531" max="11531" width="11.42578125" style="68" customWidth="1"/>
    <col min="11532" max="11532" width="9.85546875" style="68" customWidth="1"/>
    <col min="11533" max="11534" width="9.140625" style="68"/>
    <col min="11535" max="11535" width="10.42578125" style="68" customWidth="1"/>
    <col min="11536" max="11536" width="15.5703125" style="68" customWidth="1"/>
    <col min="11537" max="11537" width="16" style="68" customWidth="1"/>
    <col min="11538" max="11538" width="32.5703125" style="68" customWidth="1"/>
    <col min="11539" max="11770" width="9.140625" style="68"/>
    <col min="11771" max="11771" width="5.7109375" style="68" customWidth="1"/>
    <col min="11772" max="11772" width="6.140625" style="68" customWidth="1"/>
    <col min="11773" max="11775" width="5.7109375" style="68" customWidth="1"/>
    <col min="11776" max="11776" width="5.28515625" style="68" customWidth="1"/>
    <col min="11777" max="11777" width="9.85546875" style="68" customWidth="1"/>
    <col min="11778" max="11785" width="5.7109375" style="68" customWidth="1"/>
    <col min="11786" max="11786" width="9.140625" style="68"/>
    <col min="11787" max="11787" width="11.42578125" style="68" customWidth="1"/>
    <col min="11788" max="11788" width="9.85546875" style="68" customWidth="1"/>
    <col min="11789" max="11790" width="9.140625" style="68"/>
    <col min="11791" max="11791" width="10.42578125" style="68" customWidth="1"/>
    <col min="11792" max="11792" width="15.5703125" style="68" customWidth="1"/>
    <col min="11793" max="11793" width="16" style="68" customWidth="1"/>
    <col min="11794" max="11794" width="32.5703125" style="68" customWidth="1"/>
    <col min="11795" max="12026" width="9.140625" style="68"/>
    <col min="12027" max="12027" width="5.7109375" style="68" customWidth="1"/>
    <col min="12028" max="12028" width="6.140625" style="68" customWidth="1"/>
    <col min="12029" max="12031" width="5.7109375" style="68" customWidth="1"/>
    <col min="12032" max="12032" width="5.28515625" style="68" customWidth="1"/>
    <col min="12033" max="12033" width="9.85546875" style="68" customWidth="1"/>
    <col min="12034" max="12041" width="5.7109375" style="68" customWidth="1"/>
    <col min="12042" max="12042" width="9.140625" style="68"/>
    <col min="12043" max="12043" width="11.42578125" style="68" customWidth="1"/>
    <col min="12044" max="12044" width="9.85546875" style="68" customWidth="1"/>
    <col min="12045" max="12046" width="9.140625" style="68"/>
    <col min="12047" max="12047" width="10.42578125" style="68" customWidth="1"/>
    <col min="12048" max="12048" width="15.5703125" style="68" customWidth="1"/>
    <col min="12049" max="12049" width="16" style="68" customWidth="1"/>
    <col min="12050" max="12050" width="32.5703125" style="68" customWidth="1"/>
    <col min="12051" max="12282" width="9.140625" style="68"/>
    <col min="12283" max="12283" width="5.7109375" style="68" customWidth="1"/>
    <col min="12284" max="12284" width="6.140625" style="68" customWidth="1"/>
    <col min="12285" max="12287" width="5.7109375" style="68" customWidth="1"/>
    <col min="12288" max="12288" width="5.28515625" style="68" customWidth="1"/>
    <col min="12289" max="12289" width="9.85546875" style="68" customWidth="1"/>
    <col min="12290" max="12297" width="5.7109375" style="68" customWidth="1"/>
    <col min="12298" max="12298" width="9.140625" style="68"/>
    <col min="12299" max="12299" width="11.42578125" style="68" customWidth="1"/>
    <col min="12300" max="12300" width="9.85546875" style="68" customWidth="1"/>
    <col min="12301" max="12302" width="9.140625" style="68"/>
    <col min="12303" max="12303" width="10.42578125" style="68" customWidth="1"/>
    <col min="12304" max="12304" width="15.5703125" style="68" customWidth="1"/>
    <col min="12305" max="12305" width="16" style="68" customWidth="1"/>
    <col min="12306" max="12306" width="32.5703125" style="68" customWidth="1"/>
    <col min="12307" max="12538" width="9.140625" style="68"/>
    <col min="12539" max="12539" width="5.7109375" style="68" customWidth="1"/>
    <col min="12540" max="12540" width="6.140625" style="68" customWidth="1"/>
    <col min="12541" max="12543" width="5.7109375" style="68" customWidth="1"/>
    <col min="12544" max="12544" width="5.28515625" style="68" customWidth="1"/>
    <col min="12545" max="12545" width="9.85546875" style="68" customWidth="1"/>
    <col min="12546" max="12553" width="5.7109375" style="68" customWidth="1"/>
    <col min="12554" max="12554" width="9.140625" style="68"/>
    <col min="12555" max="12555" width="11.42578125" style="68" customWidth="1"/>
    <col min="12556" max="12556" width="9.85546875" style="68" customWidth="1"/>
    <col min="12557" max="12558" width="9.140625" style="68"/>
    <col min="12559" max="12559" width="10.42578125" style="68" customWidth="1"/>
    <col min="12560" max="12560" width="15.5703125" style="68" customWidth="1"/>
    <col min="12561" max="12561" width="16" style="68" customWidth="1"/>
    <col min="12562" max="12562" width="32.5703125" style="68" customWidth="1"/>
    <col min="12563" max="12794" width="9.140625" style="68"/>
    <col min="12795" max="12795" width="5.7109375" style="68" customWidth="1"/>
    <col min="12796" max="12796" width="6.140625" style="68" customWidth="1"/>
    <col min="12797" max="12799" width="5.7109375" style="68" customWidth="1"/>
    <col min="12800" max="12800" width="5.28515625" style="68" customWidth="1"/>
    <col min="12801" max="12801" width="9.85546875" style="68" customWidth="1"/>
    <col min="12802" max="12809" width="5.7109375" style="68" customWidth="1"/>
    <col min="12810" max="12810" width="9.140625" style="68"/>
    <col min="12811" max="12811" width="11.42578125" style="68" customWidth="1"/>
    <col min="12812" max="12812" width="9.85546875" style="68" customWidth="1"/>
    <col min="12813" max="12814" width="9.140625" style="68"/>
    <col min="12815" max="12815" width="10.42578125" style="68" customWidth="1"/>
    <col min="12816" max="12816" width="15.5703125" style="68" customWidth="1"/>
    <col min="12817" max="12817" width="16" style="68" customWidth="1"/>
    <col min="12818" max="12818" width="32.5703125" style="68" customWidth="1"/>
    <col min="12819" max="13050" width="9.140625" style="68"/>
    <col min="13051" max="13051" width="5.7109375" style="68" customWidth="1"/>
    <col min="13052" max="13052" width="6.140625" style="68" customWidth="1"/>
    <col min="13053" max="13055" width="5.7109375" style="68" customWidth="1"/>
    <col min="13056" max="13056" width="5.28515625" style="68" customWidth="1"/>
    <col min="13057" max="13057" width="9.85546875" style="68" customWidth="1"/>
    <col min="13058" max="13065" width="5.7109375" style="68" customWidth="1"/>
    <col min="13066" max="13066" width="9.140625" style="68"/>
    <col min="13067" max="13067" width="11.42578125" style="68" customWidth="1"/>
    <col min="13068" max="13068" width="9.85546875" style="68" customWidth="1"/>
    <col min="13069" max="13070" width="9.140625" style="68"/>
    <col min="13071" max="13071" width="10.42578125" style="68" customWidth="1"/>
    <col min="13072" max="13072" width="15.5703125" style="68" customWidth="1"/>
    <col min="13073" max="13073" width="16" style="68" customWidth="1"/>
    <col min="13074" max="13074" width="32.5703125" style="68" customWidth="1"/>
    <col min="13075" max="13306" width="9.140625" style="68"/>
    <col min="13307" max="13307" width="5.7109375" style="68" customWidth="1"/>
    <col min="13308" max="13308" width="6.140625" style="68" customWidth="1"/>
    <col min="13309" max="13311" width="5.7109375" style="68" customWidth="1"/>
    <col min="13312" max="13312" width="5.28515625" style="68" customWidth="1"/>
    <col min="13313" max="13313" width="9.85546875" style="68" customWidth="1"/>
    <col min="13314" max="13321" width="5.7109375" style="68" customWidth="1"/>
    <col min="13322" max="13322" width="9.140625" style="68"/>
    <col min="13323" max="13323" width="11.42578125" style="68" customWidth="1"/>
    <col min="13324" max="13324" width="9.85546875" style="68" customWidth="1"/>
    <col min="13325" max="13326" width="9.140625" style="68"/>
    <col min="13327" max="13327" width="10.42578125" style="68" customWidth="1"/>
    <col min="13328" max="13328" width="15.5703125" style="68" customWidth="1"/>
    <col min="13329" max="13329" width="16" style="68" customWidth="1"/>
    <col min="13330" max="13330" width="32.5703125" style="68" customWidth="1"/>
    <col min="13331" max="13562" width="9.140625" style="68"/>
    <col min="13563" max="13563" width="5.7109375" style="68" customWidth="1"/>
    <col min="13564" max="13564" width="6.140625" style="68" customWidth="1"/>
    <col min="13565" max="13567" width="5.7109375" style="68" customWidth="1"/>
    <col min="13568" max="13568" width="5.28515625" style="68" customWidth="1"/>
    <col min="13569" max="13569" width="9.85546875" style="68" customWidth="1"/>
    <col min="13570" max="13577" width="5.7109375" style="68" customWidth="1"/>
    <col min="13578" max="13578" width="9.140625" style="68"/>
    <col min="13579" max="13579" width="11.42578125" style="68" customWidth="1"/>
    <col min="13580" max="13580" width="9.85546875" style="68" customWidth="1"/>
    <col min="13581" max="13582" width="9.140625" style="68"/>
    <col min="13583" max="13583" width="10.42578125" style="68" customWidth="1"/>
    <col min="13584" max="13584" width="15.5703125" style="68" customWidth="1"/>
    <col min="13585" max="13585" width="16" style="68" customWidth="1"/>
    <col min="13586" max="13586" width="32.5703125" style="68" customWidth="1"/>
    <col min="13587" max="13818" width="9.140625" style="68"/>
    <col min="13819" max="13819" width="5.7109375" style="68" customWidth="1"/>
    <col min="13820" max="13820" width="6.140625" style="68" customWidth="1"/>
    <col min="13821" max="13823" width="5.7109375" style="68" customWidth="1"/>
    <col min="13824" max="13824" width="5.28515625" style="68" customWidth="1"/>
    <col min="13825" max="13825" width="9.85546875" style="68" customWidth="1"/>
    <col min="13826" max="13833" width="5.7109375" style="68" customWidth="1"/>
    <col min="13834" max="13834" width="9.140625" style="68"/>
    <col min="13835" max="13835" width="11.42578125" style="68" customWidth="1"/>
    <col min="13836" max="13836" width="9.85546875" style="68" customWidth="1"/>
    <col min="13837" max="13838" width="9.140625" style="68"/>
    <col min="13839" max="13839" width="10.42578125" style="68" customWidth="1"/>
    <col min="13840" max="13840" width="15.5703125" style="68" customWidth="1"/>
    <col min="13841" max="13841" width="16" style="68" customWidth="1"/>
    <col min="13842" max="13842" width="32.5703125" style="68" customWidth="1"/>
    <col min="13843" max="14074" width="9.140625" style="68"/>
    <col min="14075" max="14075" width="5.7109375" style="68" customWidth="1"/>
    <col min="14076" max="14076" width="6.140625" style="68" customWidth="1"/>
    <col min="14077" max="14079" width="5.7109375" style="68" customWidth="1"/>
    <col min="14080" max="14080" width="5.28515625" style="68" customWidth="1"/>
    <col min="14081" max="14081" width="9.85546875" style="68" customWidth="1"/>
    <col min="14082" max="14089" width="5.7109375" style="68" customWidth="1"/>
    <col min="14090" max="14090" width="9.140625" style="68"/>
    <col min="14091" max="14091" width="11.42578125" style="68" customWidth="1"/>
    <col min="14092" max="14092" width="9.85546875" style="68" customWidth="1"/>
    <col min="14093" max="14094" width="9.140625" style="68"/>
    <col min="14095" max="14095" width="10.42578125" style="68" customWidth="1"/>
    <col min="14096" max="14096" width="15.5703125" style="68" customWidth="1"/>
    <col min="14097" max="14097" width="16" style="68" customWidth="1"/>
    <col min="14098" max="14098" width="32.5703125" style="68" customWidth="1"/>
    <col min="14099" max="14330" width="9.140625" style="68"/>
    <col min="14331" max="14331" width="5.7109375" style="68" customWidth="1"/>
    <col min="14332" max="14332" width="6.140625" style="68" customWidth="1"/>
    <col min="14333" max="14335" width="5.7109375" style="68" customWidth="1"/>
    <col min="14336" max="14336" width="5.28515625" style="68" customWidth="1"/>
    <col min="14337" max="14337" width="9.85546875" style="68" customWidth="1"/>
    <col min="14338" max="14345" width="5.7109375" style="68" customWidth="1"/>
    <col min="14346" max="14346" width="9.140625" style="68"/>
    <col min="14347" max="14347" width="11.42578125" style="68" customWidth="1"/>
    <col min="14348" max="14348" width="9.85546875" style="68" customWidth="1"/>
    <col min="14349" max="14350" width="9.140625" style="68"/>
    <col min="14351" max="14351" width="10.42578125" style="68" customWidth="1"/>
    <col min="14352" max="14352" width="15.5703125" style="68" customWidth="1"/>
    <col min="14353" max="14353" width="16" style="68" customWidth="1"/>
    <col min="14354" max="14354" width="32.5703125" style="68" customWidth="1"/>
    <col min="14355" max="14586" width="9.140625" style="68"/>
    <col min="14587" max="14587" width="5.7109375" style="68" customWidth="1"/>
    <col min="14588" max="14588" width="6.140625" style="68" customWidth="1"/>
    <col min="14589" max="14591" width="5.7109375" style="68" customWidth="1"/>
    <col min="14592" max="14592" width="5.28515625" style="68" customWidth="1"/>
    <col min="14593" max="14593" width="9.85546875" style="68" customWidth="1"/>
    <col min="14594" max="14601" width="5.7109375" style="68" customWidth="1"/>
    <col min="14602" max="14602" width="9.140625" style="68"/>
    <col min="14603" max="14603" width="11.42578125" style="68" customWidth="1"/>
    <col min="14604" max="14604" width="9.85546875" style="68" customWidth="1"/>
    <col min="14605" max="14606" width="9.140625" style="68"/>
    <col min="14607" max="14607" width="10.42578125" style="68" customWidth="1"/>
    <col min="14608" max="14608" width="15.5703125" style="68" customWidth="1"/>
    <col min="14609" max="14609" width="16" style="68" customWidth="1"/>
    <col min="14610" max="14610" width="32.5703125" style="68" customWidth="1"/>
    <col min="14611" max="14842" width="9.140625" style="68"/>
    <col min="14843" max="14843" width="5.7109375" style="68" customWidth="1"/>
    <col min="14844" max="14844" width="6.140625" style="68" customWidth="1"/>
    <col min="14845" max="14847" width="5.7109375" style="68" customWidth="1"/>
    <col min="14848" max="14848" width="5.28515625" style="68" customWidth="1"/>
    <col min="14849" max="14849" width="9.85546875" style="68" customWidth="1"/>
    <col min="14850" max="14857" width="5.7109375" style="68" customWidth="1"/>
    <col min="14858" max="14858" width="9.140625" style="68"/>
    <col min="14859" max="14859" width="11.42578125" style="68" customWidth="1"/>
    <col min="14860" max="14860" width="9.85546875" style="68" customWidth="1"/>
    <col min="14861" max="14862" width="9.140625" style="68"/>
    <col min="14863" max="14863" width="10.42578125" style="68" customWidth="1"/>
    <col min="14864" max="14864" width="15.5703125" style="68" customWidth="1"/>
    <col min="14865" max="14865" width="16" style="68" customWidth="1"/>
    <col min="14866" max="14866" width="32.5703125" style="68" customWidth="1"/>
    <col min="14867" max="15098" width="9.140625" style="68"/>
    <col min="15099" max="15099" width="5.7109375" style="68" customWidth="1"/>
    <col min="15100" max="15100" width="6.140625" style="68" customWidth="1"/>
    <col min="15101" max="15103" width="5.7109375" style="68" customWidth="1"/>
    <col min="15104" max="15104" width="5.28515625" style="68" customWidth="1"/>
    <col min="15105" max="15105" width="9.85546875" style="68" customWidth="1"/>
    <col min="15106" max="15113" width="5.7109375" style="68" customWidth="1"/>
    <col min="15114" max="15114" width="9.140625" style="68"/>
    <col min="15115" max="15115" width="11.42578125" style="68" customWidth="1"/>
    <col min="15116" max="15116" width="9.85546875" style="68" customWidth="1"/>
    <col min="15117" max="15118" width="9.140625" style="68"/>
    <col min="15119" max="15119" width="10.42578125" style="68" customWidth="1"/>
    <col min="15120" max="15120" width="15.5703125" style="68" customWidth="1"/>
    <col min="15121" max="15121" width="16" style="68" customWidth="1"/>
    <col min="15122" max="15122" width="32.5703125" style="68" customWidth="1"/>
    <col min="15123" max="15354" width="9.140625" style="68"/>
    <col min="15355" max="15355" width="5.7109375" style="68" customWidth="1"/>
    <col min="15356" max="15356" width="6.140625" style="68" customWidth="1"/>
    <col min="15357" max="15359" width="5.7109375" style="68" customWidth="1"/>
    <col min="15360" max="15360" width="5.28515625" style="68" customWidth="1"/>
    <col min="15361" max="15361" width="9.85546875" style="68" customWidth="1"/>
    <col min="15362" max="15369" width="5.7109375" style="68" customWidth="1"/>
    <col min="15370" max="15370" width="9.140625" style="68"/>
    <col min="15371" max="15371" width="11.42578125" style="68" customWidth="1"/>
    <col min="15372" max="15372" width="9.85546875" style="68" customWidth="1"/>
    <col min="15373" max="15374" width="9.140625" style="68"/>
    <col min="15375" max="15375" width="10.42578125" style="68" customWidth="1"/>
    <col min="15376" max="15376" width="15.5703125" style="68" customWidth="1"/>
    <col min="15377" max="15377" width="16" style="68" customWidth="1"/>
    <col min="15378" max="15378" width="32.5703125" style="68" customWidth="1"/>
    <col min="15379" max="15610" width="9.140625" style="68"/>
    <col min="15611" max="15611" width="5.7109375" style="68" customWidth="1"/>
    <col min="15612" max="15612" width="6.140625" style="68" customWidth="1"/>
    <col min="15613" max="15615" width="5.7109375" style="68" customWidth="1"/>
    <col min="15616" max="15616" width="5.28515625" style="68" customWidth="1"/>
    <col min="15617" max="15617" width="9.85546875" style="68" customWidth="1"/>
    <col min="15618" max="15625" width="5.7109375" style="68" customWidth="1"/>
    <col min="15626" max="15626" width="9.140625" style="68"/>
    <col min="15627" max="15627" width="11.42578125" style="68" customWidth="1"/>
    <col min="15628" max="15628" width="9.85546875" style="68" customWidth="1"/>
    <col min="15629" max="15630" width="9.140625" style="68"/>
    <col min="15631" max="15631" width="10.42578125" style="68" customWidth="1"/>
    <col min="15632" max="15632" width="15.5703125" style="68" customWidth="1"/>
    <col min="15633" max="15633" width="16" style="68" customWidth="1"/>
    <col min="15634" max="15634" width="32.5703125" style="68" customWidth="1"/>
    <col min="15635" max="15866" width="9.140625" style="68"/>
    <col min="15867" max="15867" width="5.7109375" style="68" customWidth="1"/>
    <col min="15868" max="15868" width="6.140625" style="68" customWidth="1"/>
    <col min="15869" max="15871" width="5.7109375" style="68" customWidth="1"/>
    <col min="15872" max="15872" width="5.28515625" style="68" customWidth="1"/>
    <col min="15873" max="15873" width="9.85546875" style="68" customWidth="1"/>
    <col min="15874" max="15881" width="5.7109375" style="68" customWidth="1"/>
    <col min="15882" max="15882" width="9.140625" style="68"/>
    <col min="15883" max="15883" width="11.42578125" style="68" customWidth="1"/>
    <col min="15884" max="15884" width="9.85546875" style="68" customWidth="1"/>
    <col min="15885" max="15886" width="9.140625" style="68"/>
    <col min="15887" max="15887" width="10.42578125" style="68" customWidth="1"/>
    <col min="15888" max="15888" width="15.5703125" style="68" customWidth="1"/>
    <col min="15889" max="15889" width="16" style="68" customWidth="1"/>
    <col min="15890" max="15890" width="32.5703125" style="68" customWidth="1"/>
    <col min="15891" max="16122" width="9.140625" style="68"/>
    <col min="16123" max="16123" width="5.7109375" style="68" customWidth="1"/>
    <col min="16124" max="16124" width="6.140625" style="68" customWidth="1"/>
    <col min="16125" max="16127" width="5.7109375" style="68" customWidth="1"/>
    <col min="16128" max="16128" width="5.28515625" style="68" customWidth="1"/>
    <col min="16129" max="16129" width="9.85546875" style="68" customWidth="1"/>
    <col min="16130" max="16137" width="5.7109375" style="68" customWidth="1"/>
    <col min="16138" max="16138" width="9.140625" style="68"/>
    <col min="16139" max="16139" width="11.42578125" style="68" customWidth="1"/>
    <col min="16140" max="16140" width="9.85546875" style="68" customWidth="1"/>
    <col min="16141" max="16142" width="9.140625" style="68"/>
    <col min="16143" max="16143" width="10.42578125" style="68" customWidth="1"/>
    <col min="16144" max="16144" width="15.5703125" style="68" customWidth="1"/>
    <col min="16145" max="16145" width="16" style="68" customWidth="1"/>
    <col min="16146" max="16146" width="32.5703125" style="68" customWidth="1"/>
    <col min="16147" max="16384" width="9.140625" style="68"/>
  </cols>
  <sheetData>
    <row r="1" spans="1:20" s="66" customFormat="1" ht="39.950000000000003" customHeight="1" x14ac:dyDescent="0.45">
      <c r="A1" s="122"/>
      <c r="B1" s="106"/>
      <c r="C1" s="106"/>
      <c r="D1" s="541" t="s">
        <v>133</v>
      </c>
      <c r="E1" s="541"/>
      <c r="F1" s="541"/>
      <c r="G1" s="541"/>
      <c r="H1" s="541"/>
      <c r="I1" s="541"/>
      <c r="J1" s="107"/>
      <c r="K1" s="67" t="s">
        <v>72</v>
      </c>
      <c r="L1" s="67" t="str">
        <f>VLOOKUP(count,printlist,2,FALSE)</f>
        <v>0041</v>
      </c>
      <c r="N1" s="68"/>
      <c r="O1" s="68"/>
      <c r="P1" s="69" t="s">
        <v>73</v>
      </c>
      <c r="Q1" s="70" t="s">
        <v>74</v>
      </c>
    </row>
    <row r="2" spans="1:20" s="66" customFormat="1" ht="39.950000000000003" customHeight="1" x14ac:dyDescent="0.45">
      <c r="A2" s="123"/>
      <c r="B2" s="71"/>
      <c r="C2" s="71"/>
      <c r="D2" s="542" t="s">
        <v>134</v>
      </c>
      <c r="E2" s="542"/>
      <c r="F2" s="542"/>
      <c r="G2" s="542"/>
      <c r="H2" s="542"/>
      <c r="I2" s="542"/>
      <c r="J2" s="108"/>
      <c r="K2" s="68"/>
      <c r="L2" s="127"/>
      <c r="N2" s="68"/>
      <c r="O2" s="68"/>
      <c r="P2" s="69" t="s">
        <v>75</v>
      </c>
      <c r="Q2" s="72" t="s">
        <v>76</v>
      </c>
      <c r="R2" s="73"/>
    </row>
    <row r="3" spans="1:20" s="66" customFormat="1" ht="39.950000000000003" customHeight="1" x14ac:dyDescent="0.35">
      <c r="A3" s="124"/>
      <c r="B3" s="120"/>
      <c r="C3" s="120"/>
      <c r="D3" s="121"/>
      <c r="E3" s="121"/>
      <c r="F3" s="121"/>
      <c r="G3" s="121"/>
      <c r="H3" s="121"/>
      <c r="I3" s="119"/>
      <c r="J3" s="125"/>
      <c r="K3" s="68"/>
      <c r="L3" s="81"/>
      <c r="N3" s="68"/>
      <c r="O3" s="74"/>
      <c r="P3" s="75"/>
      <c r="Q3" s="75"/>
    </row>
    <row r="4" spans="1:20" s="66" customFormat="1" ht="39.950000000000003" customHeight="1" x14ac:dyDescent="0.35">
      <c r="A4" s="545" t="s">
        <v>170</v>
      </c>
      <c r="B4" s="509"/>
      <c r="C4" s="129">
        <f>'Full Results'!L1</f>
        <v>1</v>
      </c>
      <c r="D4" s="508">
        <f>'Full Results'!E2</f>
        <v>45003</v>
      </c>
      <c r="E4" s="509"/>
      <c r="F4" s="129"/>
      <c r="G4" s="509" t="str">
        <f>'Full Results'!B2</f>
        <v>Littledown</v>
      </c>
      <c r="H4" s="509"/>
      <c r="I4" s="509"/>
      <c r="J4" s="510"/>
      <c r="K4" s="68"/>
      <c r="L4" s="81"/>
      <c r="N4" s="68"/>
      <c r="O4" s="74"/>
      <c r="P4" s="75" t="s">
        <v>77</v>
      </c>
      <c r="Q4" s="75" t="s">
        <v>77</v>
      </c>
    </row>
    <row r="5" spans="1:20" ht="39.950000000000003" customHeight="1" x14ac:dyDescent="0.4">
      <c r="A5" s="130"/>
      <c r="B5" s="131" t="s">
        <v>2</v>
      </c>
      <c r="C5" s="128">
        <f>VLOOKUP(L1,Events!A:B,2,FALSE)</f>
        <v>41</v>
      </c>
      <c r="D5" s="543" t="str">
        <f>VLOOKUP(L1,Events!A:C,3,FALSE)</f>
        <v>Mixed 8x25m Cannon Relay</v>
      </c>
      <c r="E5" s="543"/>
      <c r="F5" s="543"/>
      <c r="G5" s="543"/>
      <c r="H5" s="543"/>
      <c r="I5" s="543"/>
      <c r="J5" s="544"/>
      <c r="L5" s="127"/>
      <c r="M5" s="68" t="s">
        <v>78</v>
      </c>
      <c r="O5" s="76" t="s">
        <v>77</v>
      </c>
      <c r="P5" s="171">
        <v>41</v>
      </c>
      <c r="Q5" s="171">
        <v>41</v>
      </c>
    </row>
    <row r="6" spans="1:20" ht="39.950000000000003" customHeight="1" x14ac:dyDescent="0.3">
      <c r="A6" s="113"/>
      <c r="B6" s="111"/>
      <c r="C6" s="93"/>
      <c r="D6" s="112"/>
      <c r="E6" s="112"/>
      <c r="F6" s="112"/>
      <c r="G6" s="112"/>
      <c r="H6" s="112"/>
      <c r="J6" s="109"/>
      <c r="L6" s="127"/>
      <c r="O6" s="76"/>
      <c r="P6" s="74"/>
      <c r="Q6" s="74"/>
      <c r="S6" s="84"/>
      <c r="T6" s="84"/>
    </row>
    <row r="7" spans="1:20" ht="42" customHeight="1" x14ac:dyDescent="0.2">
      <c r="A7" s="113"/>
      <c r="B7" s="126" t="s">
        <v>124</v>
      </c>
      <c r="C7" s="126" t="s">
        <v>125</v>
      </c>
      <c r="D7" s="126" t="s">
        <v>126</v>
      </c>
      <c r="E7" s="126" t="s">
        <v>127</v>
      </c>
      <c r="F7" s="126" t="s">
        <v>128</v>
      </c>
      <c r="G7" s="126" t="s">
        <v>129</v>
      </c>
      <c r="H7" s="126" t="s">
        <v>130</v>
      </c>
      <c r="I7" s="126" t="s">
        <v>131</v>
      </c>
      <c r="J7" s="114"/>
      <c r="L7" s="81"/>
      <c r="N7" s="77">
        <v>0</v>
      </c>
      <c r="O7" s="78" t="s">
        <v>79</v>
      </c>
      <c r="Q7" s="68" t="s">
        <v>80</v>
      </c>
    </row>
    <row r="8" spans="1:20" s="79" customFormat="1" ht="42" customHeight="1" x14ac:dyDescent="0.2">
      <c r="A8" s="115"/>
      <c r="B8" s="100" t="s">
        <v>80</v>
      </c>
      <c r="C8" s="100"/>
      <c r="D8" s="100"/>
      <c r="E8" s="100"/>
      <c r="F8" s="100"/>
      <c r="G8" s="100"/>
      <c r="H8" s="100"/>
      <c r="I8" s="99"/>
      <c r="J8" s="110"/>
      <c r="K8" s="68"/>
      <c r="L8" s="81"/>
      <c r="N8" s="80">
        <v>1</v>
      </c>
      <c r="O8" s="78" t="s">
        <v>81</v>
      </c>
      <c r="P8" s="79" t="s">
        <v>80</v>
      </c>
    </row>
    <row r="9" spans="1:20" s="79" customFormat="1" ht="42" customHeight="1" x14ac:dyDescent="0.2">
      <c r="A9" s="116"/>
      <c r="B9" s="507"/>
      <c r="C9" s="507"/>
      <c r="D9" s="507"/>
      <c r="E9" s="507"/>
      <c r="F9" s="507"/>
      <c r="G9" s="507"/>
      <c r="H9" s="507"/>
      <c r="I9" s="117"/>
      <c r="J9" s="118"/>
      <c r="K9" s="68"/>
      <c r="L9" s="81"/>
      <c r="N9" s="80">
        <v>2</v>
      </c>
      <c r="O9" s="78" t="s">
        <v>82</v>
      </c>
    </row>
    <row r="10" spans="1:20" ht="42" customHeight="1" x14ac:dyDescent="0.3">
      <c r="A10" s="101" t="s">
        <v>1</v>
      </c>
      <c r="B10" s="515" t="s">
        <v>46</v>
      </c>
      <c r="C10" s="516"/>
      <c r="D10" s="516"/>
      <c r="E10" s="516"/>
      <c r="F10" s="516"/>
      <c r="G10" s="517"/>
      <c r="H10" s="104" t="s">
        <v>132</v>
      </c>
      <c r="I10" s="546" t="s">
        <v>0</v>
      </c>
      <c r="J10" s="546"/>
      <c r="L10" s="81"/>
      <c r="N10" s="80">
        <v>3</v>
      </c>
      <c r="O10" s="78" t="s">
        <v>83</v>
      </c>
      <c r="Q10" s="68" t="s">
        <v>80</v>
      </c>
    </row>
    <row r="11" spans="1:20" ht="42" customHeight="1" x14ac:dyDescent="0.35">
      <c r="A11" s="102">
        <v>1</v>
      </c>
      <c r="B11" s="518" t="str">
        <f>'Full Results'!G3</f>
        <v>POOLE</v>
      </c>
      <c r="C11" s="519"/>
      <c r="D11" s="519"/>
      <c r="E11" s="519"/>
      <c r="F11" s="519"/>
      <c r="G11" s="520"/>
      <c r="H11" s="185"/>
      <c r="I11" s="524"/>
      <c r="J11" s="524"/>
      <c r="L11" s="81"/>
      <c r="N11" s="80">
        <v>4</v>
      </c>
      <c r="O11" s="78" t="s">
        <v>84</v>
      </c>
    </row>
    <row r="12" spans="1:20" ht="42" customHeight="1" x14ac:dyDescent="0.35">
      <c r="A12" s="103">
        <v>2</v>
      </c>
      <c r="B12" s="521" t="str">
        <f>'Full Results'!I3</f>
        <v>Swim  Bournemouth</v>
      </c>
      <c r="C12" s="522"/>
      <c r="D12" s="522"/>
      <c r="E12" s="522"/>
      <c r="F12" s="522"/>
      <c r="G12" s="523"/>
      <c r="H12" s="105"/>
      <c r="I12" s="512"/>
      <c r="J12" s="512"/>
      <c r="N12" s="80">
        <v>5</v>
      </c>
      <c r="O12" s="78" t="s">
        <v>85</v>
      </c>
    </row>
    <row r="13" spans="1:20" ht="42" customHeight="1" x14ac:dyDescent="0.35">
      <c r="A13" s="102">
        <v>3</v>
      </c>
      <c r="B13" s="521" t="str">
        <f>'Full Results'!K3</f>
        <v>WEYMOUTH</v>
      </c>
      <c r="C13" s="522"/>
      <c r="D13" s="522"/>
      <c r="E13" s="522"/>
      <c r="F13" s="522"/>
      <c r="G13" s="523"/>
      <c r="H13" s="105"/>
      <c r="I13" s="512"/>
      <c r="J13" s="512"/>
      <c r="N13" s="80">
        <v>6</v>
      </c>
      <c r="O13" s="78" t="s">
        <v>86</v>
      </c>
    </row>
    <row r="14" spans="1:20" ht="42" customHeight="1" x14ac:dyDescent="0.35">
      <c r="A14" s="103">
        <v>4</v>
      </c>
      <c r="B14" s="521" t="str">
        <f>'Full Results'!M3</f>
        <v>SEAGULLS</v>
      </c>
      <c r="C14" s="522"/>
      <c r="D14" s="522"/>
      <c r="E14" s="522"/>
      <c r="F14" s="522"/>
      <c r="G14" s="523"/>
      <c r="H14" s="105"/>
      <c r="I14" s="512"/>
      <c r="J14" s="512"/>
      <c r="N14" s="80">
        <v>7</v>
      </c>
      <c r="O14" s="78" t="s">
        <v>87</v>
      </c>
    </row>
    <row r="15" spans="1:20" ht="42" customHeight="1" x14ac:dyDescent="0.35">
      <c r="A15" s="102">
        <v>5</v>
      </c>
      <c r="B15" s="521" t="str">
        <f>'Full Results'!O3</f>
        <v>BRIDPORT</v>
      </c>
      <c r="C15" s="522"/>
      <c r="D15" s="522"/>
      <c r="E15" s="522"/>
      <c r="F15" s="522"/>
      <c r="G15" s="523"/>
      <c r="H15" s="105"/>
      <c r="I15" s="512"/>
      <c r="J15" s="512"/>
      <c r="L15" s="81"/>
      <c r="N15" s="80">
        <v>8</v>
      </c>
      <c r="O15" s="78" t="s">
        <v>88</v>
      </c>
    </row>
    <row r="16" spans="1:20" ht="42" customHeight="1" x14ac:dyDescent="0.35">
      <c r="A16" s="103">
        <v>6</v>
      </c>
      <c r="B16" s="538" t="str">
        <f>'Full Results'!Q3</f>
        <v>WEST DORSET</v>
      </c>
      <c r="C16" s="539"/>
      <c r="D16" s="539"/>
      <c r="E16" s="539"/>
      <c r="F16" s="539"/>
      <c r="G16" s="540"/>
      <c r="H16" s="105"/>
      <c r="I16" s="512"/>
      <c r="J16" s="512"/>
      <c r="N16" s="80">
        <v>9</v>
      </c>
      <c r="O16" s="78" t="s">
        <v>89</v>
      </c>
    </row>
    <row r="17" spans="1:15" ht="42" customHeight="1" x14ac:dyDescent="0.35">
      <c r="A17" s="102">
        <v>7</v>
      </c>
      <c r="B17" s="521" t="str">
        <f>'Full Results'!S3</f>
        <v>Wareham Blandford N Dorset</v>
      </c>
      <c r="C17" s="522"/>
      <c r="D17" s="522"/>
      <c r="E17" s="522"/>
      <c r="F17" s="522"/>
      <c r="G17" s="523"/>
      <c r="H17" s="105"/>
      <c r="I17" s="512"/>
      <c r="J17" s="512"/>
      <c r="N17" s="80">
        <v>10</v>
      </c>
      <c r="O17" s="78" t="s">
        <v>90</v>
      </c>
    </row>
    <row r="18" spans="1:15" ht="42" customHeight="1" x14ac:dyDescent="0.35">
      <c r="A18" s="103">
        <v>8</v>
      </c>
      <c r="B18" s="518" t="str">
        <f>'Full Results'!U3</f>
        <v>BCS</v>
      </c>
      <c r="C18" s="519"/>
      <c r="D18" s="519"/>
      <c r="E18" s="519"/>
      <c r="F18" s="519"/>
      <c r="G18" s="520"/>
      <c r="H18" s="185"/>
      <c r="I18" s="513"/>
      <c r="J18" s="514"/>
      <c r="N18" s="80">
        <v>11</v>
      </c>
      <c r="O18" s="78" t="s">
        <v>91</v>
      </c>
    </row>
    <row r="19" spans="1:15" ht="39.950000000000003" customHeight="1" x14ac:dyDescent="0.2">
      <c r="A19" s="501"/>
      <c r="B19" s="502"/>
      <c r="C19" s="502"/>
      <c r="D19" s="502"/>
      <c r="E19" s="502"/>
      <c r="F19" s="502"/>
      <c r="G19" s="502"/>
      <c r="H19" s="502"/>
      <c r="I19" s="502"/>
      <c r="J19" s="503"/>
      <c r="N19" s="80">
        <v>12</v>
      </c>
      <c r="O19" s="78" t="s">
        <v>92</v>
      </c>
    </row>
    <row r="20" spans="1:15" ht="39.950000000000003" customHeight="1" x14ac:dyDescent="0.2">
      <c r="A20" s="504"/>
      <c r="B20" s="505"/>
      <c r="C20" s="505"/>
      <c r="D20" s="505"/>
      <c r="E20" s="505"/>
      <c r="F20" s="505"/>
      <c r="G20" s="505"/>
      <c r="H20" s="505"/>
      <c r="I20" s="505"/>
      <c r="J20" s="506"/>
      <c r="N20" s="80">
        <v>13</v>
      </c>
      <c r="O20" s="78" t="s">
        <v>93</v>
      </c>
    </row>
    <row r="21" spans="1:15" ht="39.950000000000003" customHeight="1" x14ac:dyDescent="0.2">
      <c r="N21" s="80">
        <v>14</v>
      </c>
      <c r="O21" s="78" t="s">
        <v>94</v>
      </c>
    </row>
    <row r="22" spans="1:15" ht="39.950000000000003" customHeight="1" x14ac:dyDescent="0.4">
      <c r="B22" s="526"/>
      <c r="C22" s="526"/>
      <c r="D22" s="526"/>
      <c r="E22" s="526"/>
      <c r="F22" s="526"/>
      <c r="G22" s="526"/>
      <c r="H22" s="526"/>
      <c r="N22" s="80">
        <v>15</v>
      </c>
      <c r="O22" s="78" t="s">
        <v>95</v>
      </c>
    </row>
    <row r="23" spans="1:15" ht="39.950000000000003" customHeight="1" x14ac:dyDescent="0.2">
      <c r="B23" s="527"/>
      <c r="C23" s="527"/>
      <c r="D23" s="527"/>
      <c r="E23" s="527"/>
      <c r="F23" s="527"/>
      <c r="G23" s="527"/>
      <c r="H23" s="527"/>
      <c r="N23" s="80">
        <v>16</v>
      </c>
      <c r="O23" s="78" t="s">
        <v>96</v>
      </c>
    </row>
    <row r="24" spans="1:15" ht="39.950000000000003" customHeight="1" x14ac:dyDescent="0.2">
      <c r="B24" s="528"/>
      <c r="C24" s="528"/>
      <c r="D24" s="528"/>
      <c r="E24" s="528"/>
      <c r="F24" s="528"/>
      <c r="G24" s="528"/>
      <c r="H24" s="528"/>
      <c r="N24" s="80">
        <v>17</v>
      </c>
      <c r="O24" s="78" t="s">
        <v>97</v>
      </c>
    </row>
    <row r="25" spans="1:15" ht="39.950000000000003" customHeight="1" x14ac:dyDescent="0.25">
      <c r="B25" s="529"/>
      <c r="C25" s="529"/>
      <c r="D25" s="529"/>
      <c r="E25" s="530"/>
      <c r="F25" s="530"/>
      <c r="G25" s="530"/>
      <c r="H25" s="530"/>
      <c r="N25" s="80">
        <v>18</v>
      </c>
      <c r="O25" s="78" t="s">
        <v>98</v>
      </c>
    </row>
    <row r="26" spans="1:15" ht="39.950000000000003" customHeight="1" x14ac:dyDescent="0.2">
      <c r="B26" s="90"/>
      <c r="C26" s="90"/>
      <c r="D26" s="90"/>
      <c r="E26" s="90"/>
      <c r="F26" s="90"/>
      <c r="G26" s="90"/>
      <c r="H26" s="90"/>
      <c r="N26" s="80">
        <v>19</v>
      </c>
      <c r="O26" s="78" t="s">
        <v>99</v>
      </c>
    </row>
    <row r="27" spans="1:15" ht="39.950000000000003" customHeight="1" x14ac:dyDescent="0.3">
      <c r="B27" s="531"/>
      <c r="C27" s="531"/>
      <c r="D27" s="531"/>
      <c r="E27" s="531"/>
      <c r="F27" s="531"/>
      <c r="G27" s="531"/>
      <c r="H27" s="531"/>
      <c r="N27" s="80">
        <v>20</v>
      </c>
      <c r="O27" s="78" t="s">
        <v>100</v>
      </c>
    </row>
    <row r="28" spans="1:15" ht="39.950000000000003" customHeight="1" x14ac:dyDescent="0.25">
      <c r="B28" s="532"/>
      <c r="C28" s="532"/>
      <c r="D28" s="532"/>
      <c r="E28" s="532"/>
      <c r="F28" s="532"/>
      <c r="G28" s="532"/>
      <c r="H28" s="532"/>
      <c r="N28" s="80">
        <v>21</v>
      </c>
      <c r="O28" s="78" t="s">
        <v>101</v>
      </c>
    </row>
    <row r="29" spans="1:15" ht="39.950000000000003" customHeight="1" x14ac:dyDescent="0.25">
      <c r="B29" s="533"/>
      <c r="C29" s="533"/>
      <c r="D29" s="533"/>
      <c r="E29" s="533"/>
      <c r="F29" s="533"/>
      <c r="G29" s="533"/>
      <c r="H29" s="533"/>
      <c r="N29" s="80">
        <v>22</v>
      </c>
      <c r="O29" s="78" t="s">
        <v>102</v>
      </c>
    </row>
    <row r="30" spans="1:15" ht="39.950000000000003" customHeight="1" x14ac:dyDescent="0.25">
      <c r="B30" s="91"/>
      <c r="C30" s="91"/>
      <c r="D30" s="91"/>
      <c r="E30" s="91"/>
      <c r="F30" s="91"/>
      <c r="G30" s="91"/>
      <c r="H30" s="91"/>
      <c r="N30" s="80">
        <v>23</v>
      </c>
      <c r="O30" s="78" t="s">
        <v>103</v>
      </c>
    </row>
    <row r="31" spans="1:15" ht="39.950000000000003" customHeight="1" x14ac:dyDescent="0.2">
      <c r="B31" s="82"/>
      <c r="C31" s="82"/>
      <c r="D31" s="83"/>
      <c r="E31" s="94"/>
      <c r="F31" s="511"/>
      <c r="G31" s="511"/>
      <c r="H31" s="511"/>
      <c r="N31" s="80">
        <v>24</v>
      </c>
      <c r="O31" s="78" t="s">
        <v>104</v>
      </c>
    </row>
    <row r="32" spans="1:15" ht="39.950000000000003" customHeight="1" x14ac:dyDescent="0.25">
      <c r="D32" s="84"/>
      <c r="E32" s="95"/>
      <c r="F32" s="525"/>
      <c r="G32" s="525"/>
      <c r="H32" s="525"/>
      <c r="N32" s="80">
        <v>25</v>
      </c>
      <c r="O32" s="78" t="s">
        <v>105</v>
      </c>
    </row>
    <row r="33" spans="2:18" ht="39.950000000000003" customHeight="1" x14ac:dyDescent="0.25">
      <c r="B33" s="533"/>
      <c r="C33" s="533"/>
      <c r="D33" s="533"/>
      <c r="E33" s="96"/>
      <c r="F33" s="537"/>
      <c r="G33" s="537"/>
      <c r="H33" s="537"/>
      <c r="N33" s="80">
        <v>26</v>
      </c>
      <c r="O33" s="78" t="s">
        <v>106</v>
      </c>
      <c r="R33" s="84"/>
    </row>
    <row r="34" spans="2:18" ht="39.950000000000003" customHeight="1" x14ac:dyDescent="0.25">
      <c r="B34" s="533"/>
      <c r="C34" s="533"/>
      <c r="D34" s="533"/>
      <c r="E34" s="96"/>
      <c r="F34" s="537"/>
      <c r="G34" s="537"/>
      <c r="H34" s="537"/>
      <c r="N34" s="80">
        <v>27</v>
      </c>
      <c r="O34" s="78" t="s">
        <v>107</v>
      </c>
    </row>
    <row r="35" spans="2:18" ht="39.950000000000003" customHeight="1" x14ac:dyDescent="0.25">
      <c r="B35" s="85"/>
      <c r="C35" s="85"/>
      <c r="D35" s="91"/>
      <c r="E35" s="96"/>
      <c r="F35" s="537"/>
      <c r="G35" s="537"/>
      <c r="H35" s="537"/>
      <c r="N35" s="80">
        <v>28</v>
      </c>
      <c r="O35" s="78" t="s">
        <v>108</v>
      </c>
    </row>
    <row r="36" spans="2:18" ht="39.950000000000003" customHeight="1" x14ac:dyDescent="0.25">
      <c r="B36" s="85"/>
      <c r="C36" s="85"/>
      <c r="D36" s="91"/>
      <c r="E36" s="96"/>
      <c r="F36" s="537"/>
      <c r="G36" s="537"/>
      <c r="H36" s="537"/>
      <c r="N36" s="80">
        <v>29</v>
      </c>
      <c r="O36" s="78" t="s">
        <v>109</v>
      </c>
    </row>
    <row r="37" spans="2:18" ht="39.950000000000003" customHeight="1" x14ac:dyDescent="0.25">
      <c r="B37" s="85"/>
      <c r="C37" s="85"/>
      <c r="D37" s="91"/>
      <c r="E37" s="96"/>
      <c r="F37" s="532"/>
      <c r="G37" s="532"/>
      <c r="H37" s="532"/>
      <c r="N37" s="80">
        <v>30</v>
      </c>
      <c r="O37" s="78" t="s">
        <v>110</v>
      </c>
    </row>
    <row r="38" spans="2:18" ht="39.950000000000003" customHeight="1" x14ac:dyDescent="0.35">
      <c r="B38" s="85"/>
      <c r="C38" s="85"/>
      <c r="D38" s="97"/>
      <c r="E38" s="98"/>
      <c r="F38" s="92"/>
      <c r="G38" s="92"/>
      <c r="H38" s="92"/>
      <c r="N38" s="80">
        <v>31</v>
      </c>
      <c r="O38" s="78" t="s">
        <v>111</v>
      </c>
    </row>
    <row r="39" spans="2:18" s="86" customFormat="1" ht="39.950000000000003" customHeight="1" x14ac:dyDescent="0.2">
      <c r="B39" s="536"/>
      <c r="C39" s="536"/>
      <c r="D39" s="536"/>
      <c r="E39" s="536"/>
      <c r="F39" s="536"/>
      <c r="G39" s="536"/>
      <c r="H39" s="536"/>
      <c r="N39" s="80">
        <v>32</v>
      </c>
      <c r="O39" s="78" t="s">
        <v>112</v>
      </c>
    </row>
    <row r="40" spans="2:18" ht="39.950000000000003" customHeight="1" x14ac:dyDescent="0.25">
      <c r="B40" s="534"/>
      <c r="C40" s="534"/>
      <c r="D40" s="534"/>
      <c r="E40" s="534"/>
      <c r="F40" s="534"/>
      <c r="G40" s="534"/>
      <c r="H40" s="534"/>
      <c r="N40" s="80">
        <v>33</v>
      </c>
      <c r="O40" s="78" t="s">
        <v>113</v>
      </c>
    </row>
    <row r="41" spans="2:18" ht="39.950000000000003" customHeight="1" x14ac:dyDescent="0.25">
      <c r="B41" s="534"/>
      <c r="C41" s="534"/>
      <c r="D41" s="534"/>
      <c r="E41" s="534"/>
      <c r="F41" s="534"/>
      <c r="G41" s="534"/>
      <c r="H41" s="534"/>
      <c r="N41" s="80">
        <v>34</v>
      </c>
      <c r="O41" s="78" t="s">
        <v>114</v>
      </c>
    </row>
    <row r="42" spans="2:18" ht="39.950000000000003" customHeight="1" x14ac:dyDescent="0.2">
      <c r="B42" s="535"/>
      <c r="C42" s="535"/>
      <c r="D42" s="535"/>
      <c r="E42" s="535"/>
      <c r="F42" s="535"/>
      <c r="G42" s="535"/>
      <c r="H42" s="535"/>
      <c r="N42" s="80">
        <v>35</v>
      </c>
      <c r="O42" s="78" t="s">
        <v>115</v>
      </c>
    </row>
    <row r="43" spans="2:18" ht="39.950000000000003" customHeight="1" x14ac:dyDescent="0.2">
      <c r="N43" s="80">
        <v>36</v>
      </c>
      <c r="O43" s="78" t="s">
        <v>116</v>
      </c>
    </row>
    <row r="44" spans="2:18" ht="39.950000000000003" customHeight="1" x14ac:dyDescent="0.2">
      <c r="N44" s="80">
        <v>37</v>
      </c>
      <c r="O44" s="78" t="s">
        <v>117</v>
      </c>
    </row>
    <row r="45" spans="2:18" ht="39.950000000000003" customHeight="1" x14ac:dyDescent="0.2">
      <c r="N45" s="80">
        <v>38</v>
      </c>
      <c r="O45" s="78" t="s">
        <v>118</v>
      </c>
    </row>
    <row r="46" spans="2:18" ht="39.950000000000003" customHeight="1" x14ac:dyDescent="0.2">
      <c r="N46" s="80">
        <v>39</v>
      </c>
      <c r="O46" s="78" t="s">
        <v>119</v>
      </c>
    </row>
    <row r="47" spans="2:18" ht="39.950000000000003" customHeight="1" x14ac:dyDescent="0.2">
      <c r="N47" s="80">
        <v>40</v>
      </c>
      <c r="O47" s="78" t="s">
        <v>120</v>
      </c>
    </row>
    <row r="48" spans="2:18" ht="39.950000000000003" customHeight="1" x14ac:dyDescent="0.2">
      <c r="N48" s="80">
        <v>41</v>
      </c>
      <c r="O48" s="78" t="s">
        <v>121</v>
      </c>
    </row>
    <row r="179" spans="14:15" ht="39.950000000000003" customHeight="1" x14ac:dyDescent="0.2">
      <c r="N179" s="87"/>
      <c r="O179" s="88"/>
    </row>
    <row r="180" spans="14:15" ht="39.950000000000003" customHeight="1" x14ac:dyDescent="0.2">
      <c r="N180" s="87"/>
      <c r="O180" s="88"/>
    </row>
    <row r="181" spans="14:15" ht="39.950000000000003" customHeight="1" x14ac:dyDescent="0.2">
      <c r="N181" s="87"/>
      <c r="O181" s="88"/>
    </row>
    <row r="182" spans="14:15" ht="39.950000000000003" customHeight="1" x14ac:dyDescent="0.2">
      <c r="O182" s="88"/>
    </row>
    <row r="183" spans="14:15" ht="39.950000000000003" customHeight="1" x14ac:dyDescent="0.2">
      <c r="N183" s="87"/>
      <c r="O183" s="88"/>
    </row>
    <row r="184" spans="14:15" ht="39.950000000000003" customHeight="1" x14ac:dyDescent="0.2">
      <c r="O184" s="88"/>
    </row>
    <row r="185" spans="14:15" ht="39.950000000000003" customHeight="1" x14ac:dyDescent="0.2">
      <c r="N185" s="87"/>
      <c r="O185" s="88"/>
    </row>
    <row r="186" spans="14:15" ht="39.950000000000003" customHeight="1" x14ac:dyDescent="0.2">
      <c r="O186" s="88"/>
    </row>
    <row r="187" spans="14:15" ht="39.950000000000003" customHeight="1" x14ac:dyDescent="0.2">
      <c r="N187" s="87"/>
      <c r="O187" s="88"/>
    </row>
    <row r="188" spans="14:15" ht="39.950000000000003" customHeight="1" x14ac:dyDescent="0.2">
      <c r="O188" s="88"/>
    </row>
    <row r="189" spans="14:15" ht="39.950000000000003" customHeight="1" x14ac:dyDescent="0.2">
      <c r="N189" s="87"/>
      <c r="O189" s="88"/>
    </row>
    <row r="190" spans="14:15" ht="39.950000000000003" customHeight="1" x14ac:dyDescent="0.2">
      <c r="O190" s="88"/>
    </row>
    <row r="191" spans="14:15" ht="39.950000000000003" customHeight="1" x14ac:dyDescent="0.2">
      <c r="N191" s="87"/>
      <c r="O191" s="88"/>
    </row>
    <row r="192" spans="14:15" ht="39.950000000000003" customHeight="1" x14ac:dyDescent="0.2">
      <c r="O192" s="88"/>
    </row>
    <row r="193" spans="14:15" ht="39.950000000000003" customHeight="1" x14ac:dyDescent="0.2">
      <c r="N193" s="87"/>
      <c r="O193" s="88"/>
    </row>
    <row r="194" spans="14:15" ht="39.950000000000003" customHeight="1" x14ac:dyDescent="0.2">
      <c r="O194" s="88"/>
    </row>
    <row r="195" spans="14:15" ht="39.950000000000003" customHeight="1" x14ac:dyDescent="0.2">
      <c r="N195" s="87"/>
      <c r="O195" s="88"/>
    </row>
    <row r="196" spans="14:15" ht="39.950000000000003" customHeight="1" x14ac:dyDescent="0.2">
      <c r="O196" s="88"/>
    </row>
    <row r="197" spans="14:15" ht="39.950000000000003" customHeight="1" x14ac:dyDescent="0.2">
      <c r="N197" s="87"/>
      <c r="O197" s="88"/>
    </row>
    <row r="198" spans="14:15" ht="39.950000000000003" customHeight="1" x14ac:dyDescent="0.2">
      <c r="O198" s="88"/>
    </row>
    <row r="199" spans="14:15" ht="39.950000000000003" customHeight="1" x14ac:dyDescent="0.2">
      <c r="N199" s="87"/>
      <c r="O199" s="88"/>
    </row>
    <row r="200" spans="14:15" ht="39.950000000000003" customHeight="1" x14ac:dyDescent="0.2">
      <c r="O200" s="88"/>
    </row>
    <row r="201" spans="14:15" ht="39.950000000000003" customHeight="1" x14ac:dyDescent="0.2">
      <c r="N201" s="87"/>
      <c r="O201" s="88"/>
    </row>
    <row r="202" spans="14:15" ht="39.950000000000003" customHeight="1" x14ac:dyDescent="0.2">
      <c r="O202" s="88"/>
    </row>
    <row r="203" spans="14:15" ht="39.950000000000003" customHeight="1" x14ac:dyDescent="0.2">
      <c r="N203" s="87"/>
      <c r="O203" s="88"/>
    </row>
    <row r="204" spans="14:15" ht="39.950000000000003" customHeight="1" x14ac:dyDescent="0.2">
      <c r="O204" s="88"/>
    </row>
    <row r="205" spans="14:15" ht="39.950000000000003" customHeight="1" x14ac:dyDescent="0.2">
      <c r="N205" s="87"/>
      <c r="O205" s="88"/>
    </row>
    <row r="206" spans="14:15" ht="39.950000000000003" customHeight="1" x14ac:dyDescent="0.2">
      <c r="O206" s="88"/>
    </row>
    <row r="207" spans="14:15" ht="39.950000000000003" customHeight="1" x14ac:dyDescent="0.2">
      <c r="N207" s="87"/>
      <c r="O207" s="88"/>
    </row>
    <row r="208" spans="14:15" ht="39.950000000000003" customHeight="1" x14ac:dyDescent="0.2">
      <c r="O208" s="88"/>
    </row>
    <row r="209" spans="14:15" ht="39.950000000000003" customHeight="1" x14ac:dyDescent="0.2">
      <c r="N209" s="87"/>
      <c r="O209" s="88"/>
    </row>
    <row r="210" spans="14:15" ht="39.950000000000003" customHeight="1" x14ac:dyDescent="0.2">
      <c r="O210" s="88"/>
    </row>
    <row r="211" spans="14:15" ht="39.950000000000003" customHeight="1" x14ac:dyDescent="0.2">
      <c r="N211" s="87"/>
      <c r="O211" s="88"/>
    </row>
    <row r="212" spans="14:15" ht="39.950000000000003" customHeight="1" x14ac:dyDescent="0.2">
      <c r="O212" s="88"/>
    </row>
    <row r="213" spans="14:15" ht="39.950000000000003" customHeight="1" x14ac:dyDescent="0.2">
      <c r="N213" s="87"/>
      <c r="O213" s="88"/>
    </row>
    <row r="214" spans="14:15" ht="39.950000000000003" customHeight="1" x14ac:dyDescent="0.2">
      <c r="O214" s="88"/>
    </row>
    <row r="215" spans="14:15" ht="39.950000000000003" customHeight="1" x14ac:dyDescent="0.2">
      <c r="N215" s="87"/>
      <c r="O215" s="88"/>
    </row>
    <row r="216" spans="14:15" ht="39.950000000000003" customHeight="1" x14ac:dyDescent="0.2">
      <c r="O216" s="88"/>
    </row>
    <row r="217" spans="14:15" ht="39.950000000000003" customHeight="1" x14ac:dyDescent="0.2">
      <c r="N217" s="87"/>
      <c r="O217" s="88"/>
    </row>
    <row r="218" spans="14:15" ht="39.950000000000003" customHeight="1" x14ac:dyDescent="0.2">
      <c r="O218" s="88"/>
    </row>
    <row r="219" spans="14:15" ht="39.950000000000003" customHeight="1" x14ac:dyDescent="0.2">
      <c r="N219" s="87"/>
      <c r="O219" s="88"/>
    </row>
    <row r="220" spans="14:15" ht="39.950000000000003" customHeight="1" x14ac:dyDescent="0.2">
      <c r="O220" s="88"/>
    </row>
    <row r="221" spans="14:15" ht="39.950000000000003" customHeight="1" x14ac:dyDescent="0.2">
      <c r="N221" s="87"/>
      <c r="O221" s="88"/>
    </row>
    <row r="222" spans="14:15" ht="39.950000000000003" customHeight="1" x14ac:dyDescent="0.2">
      <c r="O222" s="88"/>
    </row>
    <row r="223" spans="14:15" ht="39.950000000000003" customHeight="1" x14ac:dyDescent="0.2">
      <c r="N223" s="87"/>
      <c r="O223" s="88"/>
    </row>
    <row r="224" spans="14:15" ht="39.950000000000003" customHeight="1" x14ac:dyDescent="0.2">
      <c r="O224" s="88"/>
    </row>
    <row r="225" spans="14:15" ht="39.950000000000003" customHeight="1" x14ac:dyDescent="0.2">
      <c r="N225" s="87"/>
      <c r="O225" s="88"/>
    </row>
    <row r="226" spans="14:15" ht="39.950000000000003" customHeight="1" x14ac:dyDescent="0.2">
      <c r="O226" s="88"/>
    </row>
    <row r="227" spans="14:15" ht="39.950000000000003" customHeight="1" x14ac:dyDescent="0.2">
      <c r="N227" s="87"/>
      <c r="O227" s="88"/>
    </row>
    <row r="228" spans="14:15" ht="39.950000000000003" customHeight="1" x14ac:dyDescent="0.2">
      <c r="O228" s="88"/>
    </row>
    <row r="229" spans="14:15" ht="39.950000000000003" customHeight="1" x14ac:dyDescent="0.2">
      <c r="N229" s="87"/>
      <c r="O229" s="88"/>
    </row>
    <row r="230" spans="14:15" ht="39.950000000000003" customHeight="1" x14ac:dyDescent="0.2">
      <c r="O230" s="88"/>
    </row>
    <row r="231" spans="14:15" ht="39.950000000000003" customHeight="1" x14ac:dyDescent="0.2">
      <c r="N231" s="87"/>
      <c r="O231" s="88"/>
    </row>
    <row r="232" spans="14:15" ht="39.950000000000003" customHeight="1" x14ac:dyDescent="0.2">
      <c r="O232" s="88"/>
    </row>
    <row r="233" spans="14:15" ht="39.950000000000003" customHeight="1" x14ac:dyDescent="0.2">
      <c r="N233" s="87"/>
      <c r="O233" s="88"/>
    </row>
    <row r="234" spans="14:15" ht="39.950000000000003" customHeight="1" x14ac:dyDescent="0.2">
      <c r="O234" s="88"/>
    </row>
    <row r="235" spans="14:15" ht="39.950000000000003" customHeight="1" x14ac:dyDescent="0.2">
      <c r="N235" s="87"/>
      <c r="O235" s="88"/>
    </row>
    <row r="236" spans="14:15" ht="39.950000000000003" customHeight="1" x14ac:dyDescent="0.2">
      <c r="O236" s="88"/>
    </row>
    <row r="237" spans="14:15" ht="39.950000000000003" customHeight="1" x14ac:dyDescent="0.2">
      <c r="N237" s="87"/>
      <c r="O237" s="88"/>
    </row>
    <row r="238" spans="14:15" ht="39.950000000000003" customHeight="1" x14ac:dyDescent="0.2">
      <c r="O238" s="88"/>
    </row>
    <row r="239" spans="14:15" ht="39.950000000000003" customHeight="1" x14ac:dyDescent="0.2">
      <c r="N239" s="87"/>
      <c r="O239" s="88"/>
    </row>
    <row r="240" spans="14:15" ht="39.950000000000003" customHeight="1" x14ac:dyDescent="0.2">
      <c r="O240" s="88"/>
    </row>
    <row r="241" spans="14:15" ht="39.950000000000003" customHeight="1" x14ac:dyDescent="0.2">
      <c r="N241" s="87"/>
      <c r="O241" s="88"/>
    </row>
    <row r="242" spans="14:15" ht="39.950000000000003" customHeight="1" x14ac:dyDescent="0.2">
      <c r="O242" s="88"/>
    </row>
    <row r="243" spans="14:15" ht="39.950000000000003" customHeight="1" x14ac:dyDescent="0.2">
      <c r="N243" s="87"/>
      <c r="O243" s="88"/>
    </row>
    <row r="244" spans="14:15" ht="39.950000000000003" customHeight="1" x14ac:dyDescent="0.2">
      <c r="O244" s="88"/>
    </row>
    <row r="245" spans="14:15" ht="39.950000000000003" customHeight="1" x14ac:dyDescent="0.2">
      <c r="N245" s="87"/>
      <c r="O245" s="88"/>
    </row>
    <row r="246" spans="14:15" ht="39.950000000000003" customHeight="1" x14ac:dyDescent="0.2">
      <c r="O246" s="88"/>
    </row>
    <row r="247" spans="14:15" ht="39.950000000000003" customHeight="1" x14ac:dyDescent="0.2">
      <c r="N247" s="87"/>
      <c r="O247" s="88"/>
    </row>
    <row r="248" spans="14:15" ht="39.950000000000003" customHeight="1" x14ac:dyDescent="0.2">
      <c r="O248" s="88"/>
    </row>
    <row r="249" spans="14:15" ht="39.950000000000003" customHeight="1" x14ac:dyDescent="0.2">
      <c r="N249" s="87"/>
      <c r="O249" s="88"/>
    </row>
    <row r="250" spans="14:15" ht="39.950000000000003" customHeight="1" x14ac:dyDescent="0.2">
      <c r="O250" s="88"/>
    </row>
  </sheetData>
  <sheetProtection password="CA67" sheet="1" objects="1" scenarios="1"/>
  <mergeCells count="47">
    <mergeCell ref="B16:G16"/>
    <mergeCell ref="B17:G17"/>
    <mergeCell ref="B18:G18"/>
    <mergeCell ref="I15:J15"/>
    <mergeCell ref="D1:I1"/>
    <mergeCell ref="D2:I2"/>
    <mergeCell ref="D5:J5"/>
    <mergeCell ref="A4:B4"/>
    <mergeCell ref="I10:J10"/>
    <mergeCell ref="B14:G14"/>
    <mergeCell ref="B15:G15"/>
    <mergeCell ref="F35:H35"/>
    <mergeCell ref="F36:H36"/>
    <mergeCell ref="B33:D33"/>
    <mergeCell ref="F33:H33"/>
    <mergeCell ref="B34:D34"/>
    <mergeCell ref="F34:H34"/>
    <mergeCell ref="B40:H40"/>
    <mergeCell ref="B41:H41"/>
    <mergeCell ref="B42:H42"/>
    <mergeCell ref="F37:H37"/>
    <mergeCell ref="B39:H39"/>
    <mergeCell ref="F32:H32"/>
    <mergeCell ref="B22:H22"/>
    <mergeCell ref="B23:H23"/>
    <mergeCell ref="B24:H24"/>
    <mergeCell ref="B25:D25"/>
    <mergeCell ref="E25:H25"/>
    <mergeCell ref="B27:H27"/>
    <mergeCell ref="B28:H28"/>
    <mergeCell ref="B29:H29"/>
    <mergeCell ref="A19:J20"/>
    <mergeCell ref="B9:H9"/>
    <mergeCell ref="D4:E4"/>
    <mergeCell ref="G4:J4"/>
    <mergeCell ref="F31:H31"/>
    <mergeCell ref="I17:J17"/>
    <mergeCell ref="I18:J18"/>
    <mergeCell ref="I16:J16"/>
    <mergeCell ref="B10:G10"/>
    <mergeCell ref="B11:G11"/>
    <mergeCell ref="B12:G12"/>
    <mergeCell ref="B13:G13"/>
    <mergeCell ref="I11:J11"/>
    <mergeCell ref="I12:J12"/>
    <mergeCell ref="I13:J13"/>
    <mergeCell ref="I14:J14"/>
  </mergeCells>
  <printOptions horizontalCentered="1"/>
  <pageMargins left="0" right="0" top="0.39370078740157483" bottom="0" header="0" footer="0"/>
  <pageSetup paperSize="11" scale="69" firstPageNumber="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anchor moveWithCells="1" sizeWithCells="1">
                  <from>
                    <xdr:col>17</xdr:col>
                    <xdr:colOff>114300</xdr:colOff>
                    <xdr:row>8</xdr:row>
                    <xdr:rowOff>190500</xdr:rowOff>
                  </from>
                  <to>
                    <xdr:col>18</xdr:col>
                    <xdr:colOff>19050</xdr:colOff>
                    <xdr:row>12</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X21"/>
  <sheetViews>
    <sheetView workbookViewId="0">
      <selection activeCell="F22" sqref="F22"/>
    </sheetView>
  </sheetViews>
  <sheetFormatPr defaultColWidth="9.140625" defaultRowHeight="12.75" x14ac:dyDescent="0.2"/>
  <cols>
    <col min="1" max="1" width="6.28515625" style="190" customWidth="1"/>
    <col min="2" max="2" width="47.28515625" style="189" customWidth="1"/>
    <col min="3" max="5" width="6.7109375" style="190" customWidth="1"/>
    <col min="6" max="6" width="6.42578125" style="190" customWidth="1"/>
    <col min="7" max="9" width="5.7109375" style="190" customWidth="1"/>
    <col min="10" max="10" width="8.7109375" style="190" customWidth="1"/>
    <col min="11" max="11" width="9" style="190" customWidth="1"/>
    <col min="12" max="16384" width="9.140625" style="189"/>
  </cols>
  <sheetData>
    <row r="1" spans="1:24" ht="35.1" customHeight="1" x14ac:dyDescent="0.35">
      <c r="A1" s="560"/>
      <c r="B1" s="561"/>
      <c r="C1" s="561"/>
      <c r="D1" s="561"/>
      <c r="E1" s="561"/>
      <c r="F1" s="561"/>
      <c r="G1" s="561"/>
      <c r="H1" s="561"/>
      <c r="I1" s="561"/>
      <c r="J1" s="561"/>
      <c r="K1" s="562"/>
      <c r="M1" s="548" t="s">
        <v>214</v>
      </c>
      <c r="N1" s="549"/>
      <c r="O1" s="549"/>
      <c r="P1" s="549"/>
      <c r="Q1" s="549"/>
      <c r="R1" s="549"/>
      <c r="S1" s="549"/>
      <c r="T1" s="549"/>
      <c r="U1" s="549"/>
      <c r="V1" s="549"/>
      <c r="W1" s="550"/>
      <c r="X1" s="220"/>
    </row>
    <row r="2" spans="1:24" ht="30" customHeight="1" x14ac:dyDescent="0.4">
      <c r="A2" s="563" t="s">
        <v>69</v>
      </c>
      <c r="B2" s="564"/>
      <c r="C2" s="564"/>
      <c r="D2" s="564"/>
      <c r="E2" s="564"/>
      <c r="F2" s="564"/>
      <c r="G2" s="564"/>
      <c r="H2" s="564"/>
      <c r="I2" s="564"/>
      <c r="J2" s="564"/>
      <c r="K2" s="565"/>
      <c r="M2" s="213" t="s">
        <v>215</v>
      </c>
      <c r="W2" s="221"/>
    </row>
    <row r="3" spans="1:24" ht="30" customHeight="1" x14ac:dyDescent="0.35">
      <c r="A3" s="566" t="s">
        <v>184</v>
      </c>
      <c r="B3" s="567"/>
      <c r="C3" s="567"/>
      <c r="D3" s="567"/>
      <c r="E3" s="567"/>
      <c r="F3" s="567"/>
      <c r="G3" s="567"/>
      <c r="H3" s="567"/>
      <c r="I3" s="567"/>
      <c r="J3" s="567"/>
      <c r="K3" s="568"/>
      <c r="M3" s="213" t="s">
        <v>216</v>
      </c>
      <c r="W3" s="221"/>
    </row>
    <row r="4" spans="1:24" s="191" customFormat="1" ht="24.95" customHeight="1" thickBot="1" x14ac:dyDescent="0.3">
      <c r="A4" s="569"/>
      <c r="B4" s="570"/>
      <c r="C4" s="571" t="s">
        <v>185</v>
      </c>
      <c r="D4" s="571"/>
      <c r="E4" s="571"/>
      <c r="F4" s="571"/>
      <c r="G4" s="571" t="s">
        <v>186</v>
      </c>
      <c r="H4" s="571"/>
      <c r="I4" s="571"/>
      <c r="J4" s="571"/>
      <c r="K4" s="572"/>
      <c r="M4" s="213" t="s">
        <v>217</v>
      </c>
      <c r="W4" s="222"/>
    </row>
    <row r="5" spans="1:24" s="191" customFormat="1" ht="24.95" customHeight="1" x14ac:dyDescent="0.25">
      <c r="A5" s="192" t="s">
        <v>187</v>
      </c>
      <c r="B5" s="193" t="s">
        <v>188</v>
      </c>
      <c r="C5" s="194" t="s">
        <v>189</v>
      </c>
      <c r="D5" s="194" t="s">
        <v>190</v>
      </c>
      <c r="E5" s="219" t="s">
        <v>191</v>
      </c>
      <c r="F5" s="195" t="s">
        <v>192</v>
      </c>
      <c r="G5" s="194" t="s">
        <v>189</v>
      </c>
      <c r="H5" s="194" t="s">
        <v>190</v>
      </c>
      <c r="I5" s="219" t="s">
        <v>191</v>
      </c>
      <c r="J5" s="195" t="s">
        <v>193</v>
      </c>
      <c r="K5" s="196" t="s">
        <v>192</v>
      </c>
      <c r="M5" s="214" t="s">
        <v>218</v>
      </c>
      <c r="N5" s="223"/>
      <c r="O5" s="223"/>
      <c r="P5" s="223"/>
      <c r="Q5" s="223"/>
      <c r="R5" s="223"/>
      <c r="S5" s="223"/>
      <c r="T5" s="223"/>
      <c r="U5" s="223"/>
      <c r="V5" s="223"/>
      <c r="W5" s="224"/>
    </row>
    <row r="6" spans="1:24" s="191" customFormat="1" ht="24.95" customHeight="1" x14ac:dyDescent="0.35">
      <c r="A6" s="198">
        <v>1</v>
      </c>
      <c r="B6" s="197" t="s">
        <v>195</v>
      </c>
      <c r="C6" s="199">
        <v>136</v>
      </c>
      <c r="D6" s="199">
        <v>125</v>
      </c>
      <c r="E6" s="215">
        <f>SUM('Full Results'!N127)</f>
        <v>87</v>
      </c>
      <c r="F6" s="200">
        <f t="shared" ref="F6:F15" si="0">SUM(C6:E6)</f>
        <v>348</v>
      </c>
      <c r="G6" s="199">
        <v>6</v>
      </c>
      <c r="H6" s="199">
        <v>5</v>
      </c>
      <c r="I6" s="215"/>
      <c r="J6" s="200">
        <v>10</v>
      </c>
      <c r="K6" s="201">
        <f t="shared" ref="K6:K15" si="1">SUM(G6:J6)</f>
        <v>21</v>
      </c>
      <c r="M6" s="548" t="s">
        <v>219</v>
      </c>
      <c r="N6" s="549"/>
      <c r="O6" s="549"/>
      <c r="P6" s="549"/>
      <c r="Q6" s="549"/>
      <c r="R6" s="549"/>
      <c r="S6" s="549"/>
      <c r="T6" s="549"/>
      <c r="U6" s="549"/>
      <c r="V6" s="549"/>
      <c r="W6" s="550"/>
    </row>
    <row r="7" spans="1:24" s="191" customFormat="1" ht="24.95" customHeight="1" x14ac:dyDescent="0.25">
      <c r="A7" s="198">
        <v>2</v>
      </c>
      <c r="B7" s="197" t="s">
        <v>197</v>
      </c>
      <c r="C7" s="199">
        <v>115</v>
      </c>
      <c r="D7" s="199">
        <v>137</v>
      </c>
      <c r="E7" s="215">
        <f>SUM('Full Results'!P127)</f>
        <v>159</v>
      </c>
      <c r="F7" s="200">
        <f t="shared" si="0"/>
        <v>411</v>
      </c>
      <c r="G7" s="199">
        <v>6</v>
      </c>
      <c r="H7" s="199">
        <v>5</v>
      </c>
      <c r="I7" s="215"/>
      <c r="J7" s="200">
        <v>10</v>
      </c>
      <c r="K7" s="201">
        <f t="shared" si="1"/>
        <v>21</v>
      </c>
      <c r="M7" s="216" t="s">
        <v>220</v>
      </c>
      <c r="N7" s="225"/>
      <c r="O7" s="225"/>
      <c r="P7" s="225"/>
      <c r="Q7" s="225"/>
      <c r="R7" s="225"/>
      <c r="S7" s="225"/>
      <c r="T7" s="225"/>
      <c r="U7" s="225"/>
      <c r="V7" s="225"/>
      <c r="W7" s="226"/>
    </row>
    <row r="8" spans="1:24" s="191" customFormat="1" ht="24.95" customHeight="1" x14ac:dyDescent="0.25">
      <c r="A8" s="198">
        <v>3</v>
      </c>
      <c r="B8" s="197" t="s">
        <v>196</v>
      </c>
      <c r="C8" s="199">
        <v>108</v>
      </c>
      <c r="D8" s="199">
        <v>133</v>
      </c>
      <c r="E8" s="215">
        <f>SUM('Full Results'!L127)</f>
        <v>190</v>
      </c>
      <c r="F8" s="200">
        <f t="shared" si="0"/>
        <v>431</v>
      </c>
      <c r="G8" s="199">
        <v>5</v>
      </c>
      <c r="H8" s="199">
        <v>6</v>
      </c>
      <c r="I8" s="215"/>
      <c r="J8" s="200">
        <v>10</v>
      </c>
      <c r="K8" s="201">
        <f t="shared" si="1"/>
        <v>21</v>
      </c>
      <c r="M8" s="213" t="s">
        <v>221</v>
      </c>
      <c r="W8" s="222"/>
    </row>
    <row r="9" spans="1:24" s="191" customFormat="1" ht="24.95" customHeight="1" x14ac:dyDescent="0.25">
      <c r="A9" s="198">
        <v>4</v>
      </c>
      <c r="B9" s="197" t="s">
        <v>202</v>
      </c>
      <c r="C9" s="199">
        <v>101</v>
      </c>
      <c r="D9" s="199">
        <v>139</v>
      </c>
      <c r="E9" s="215">
        <f>SUM('Full Results'!R127)</f>
        <v>155</v>
      </c>
      <c r="F9" s="200">
        <f t="shared" si="0"/>
        <v>395</v>
      </c>
      <c r="G9" s="199">
        <v>4</v>
      </c>
      <c r="H9" s="199">
        <v>6</v>
      </c>
      <c r="I9" s="215"/>
      <c r="J9" s="200">
        <v>10</v>
      </c>
      <c r="K9" s="201">
        <f t="shared" si="1"/>
        <v>20</v>
      </c>
      <c r="M9" s="213" t="s">
        <v>222</v>
      </c>
      <c r="W9" s="222"/>
    </row>
    <row r="10" spans="1:24" s="191" customFormat="1" ht="24.95" customHeight="1" x14ac:dyDescent="0.25">
      <c r="A10" s="198">
        <v>5</v>
      </c>
      <c r="B10" s="197" t="s">
        <v>194</v>
      </c>
      <c r="C10" s="199">
        <v>91</v>
      </c>
      <c r="D10" s="199">
        <v>112</v>
      </c>
      <c r="E10" s="215">
        <f>SUM('Full Results'!J127)</f>
        <v>168</v>
      </c>
      <c r="F10" s="200">
        <f t="shared" si="0"/>
        <v>371</v>
      </c>
      <c r="G10" s="199">
        <v>4</v>
      </c>
      <c r="H10" s="199">
        <v>4</v>
      </c>
      <c r="I10" s="215"/>
      <c r="J10" s="200">
        <v>10</v>
      </c>
      <c r="K10" s="201">
        <f t="shared" si="1"/>
        <v>18</v>
      </c>
      <c r="M10" s="227" t="s">
        <v>223</v>
      </c>
      <c r="N10" s="228"/>
      <c r="O10" s="228"/>
      <c r="P10" s="228"/>
      <c r="Q10" s="228"/>
      <c r="R10" s="228"/>
      <c r="S10" s="228"/>
      <c r="T10" s="228"/>
      <c r="U10" s="228"/>
      <c r="V10" s="228"/>
      <c r="W10" s="229"/>
    </row>
    <row r="11" spans="1:24" s="191" customFormat="1" ht="24.95" customHeight="1" x14ac:dyDescent="0.25">
      <c r="A11" s="198">
        <v>6</v>
      </c>
      <c r="B11" s="197" t="s">
        <v>171</v>
      </c>
      <c r="C11" s="199">
        <v>94</v>
      </c>
      <c r="D11" s="199">
        <v>100</v>
      </c>
      <c r="E11" s="215">
        <f>SUM('Full Results'!T127)</f>
        <v>148</v>
      </c>
      <c r="F11" s="200">
        <f>SUM(C11:E11)</f>
        <v>342</v>
      </c>
      <c r="G11" s="199">
        <v>3</v>
      </c>
      <c r="H11" s="199">
        <v>3</v>
      </c>
      <c r="I11" s="215"/>
      <c r="J11" s="200">
        <v>10</v>
      </c>
      <c r="K11" s="201">
        <f>SUM(G11:J11)</f>
        <v>16</v>
      </c>
      <c r="M11" s="218" t="s">
        <v>224</v>
      </c>
      <c r="N11" s="223"/>
      <c r="O11" s="223"/>
      <c r="P11" s="223"/>
      <c r="Q11" s="223"/>
      <c r="R11" s="223"/>
      <c r="S11" s="223"/>
      <c r="T11" s="223"/>
      <c r="U11" s="223"/>
      <c r="V11" s="223"/>
      <c r="W11" s="224"/>
    </row>
    <row r="12" spans="1:24" s="191" customFormat="1" ht="24.95" hidden="1" customHeight="1" x14ac:dyDescent="0.25">
      <c r="A12" s="198">
        <v>7</v>
      </c>
      <c r="B12" s="197" t="s">
        <v>198</v>
      </c>
      <c r="C12" s="199">
        <v>98</v>
      </c>
      <c r="D12" s="199">
        <v>84</v>
      </c>
      <c r="E12" s="215"/>
      <c r="F12" s="200">
        <f>SUM(C12:E12)</f>
        <v>182</v>
      </c>
      <c r="G12" s="199">
        <v>5</v>
      </c>
      <c r="H12" s="199">
        <v>1</v>
      </c>
      <c r="I12" s="215"/>
      <c r="J12" s="200">
        <v>5</v>
      </c>
      <c r="K12" s="201">
        <f>SUM(G12:J12)</f>
        <v>11</v>
      </c>
    </row>
    <row r="13" spans="1:24" s="191" customFormat="1" ht="24.95" hidden="1" customHeight="1" x14ac:dyDescent="0.25">
      <c r="A13" s="198">
        <v>8</v>
      </c>
      <c r="B13" s="197" t="s">
        <v>200</v>
      </c>
      <c r="C13" s="199">
        <v>60</v>
      </c>
      <c r="D13" s="199">
        <v>101</v>
      </c>
      <c r="E13" s="215"/>
      <c r="F13" s="200">
        <f t="shared" si="0"/>
        <v>161</v>
      </c>
      <c r="G13" s="199">
        <v>1</v>
      </c>
      <c r="H13" s="199">
        <v>4</v>
      </c>
      <c r="I13" s="215"/>
      <c r="J13" s="200">
        <v>5</v>
      </c>
      <c r="K13" s="201">
        <f t="shared" si="1"/>
        <v>10</v>
      </c>
    </row>
    <row r="14" spans="1:24" s="191" customFormat="1" ht="24.95" hidden="1" customHeight="1" x14ac:dyDescent="0.25">
      <c r="A14" s="198">
        <v>9</v>
      </c>
      <c r="B14" s="197" t="s">
        <v>199</v>
      </c>
      <c r="C14" s="199">
        <v>88</v>
      </c>
      <c r="D14" s="199">
        <v>107</v>
      </c>
      <c r="E14" s="215"/>
      <c r="F14" s="200">
        <f t="shared" si="0"/>
        <v>195</v>
      </c>
      <c r="G14" s="199">
        <v>1</v>
      </c>
      <c r="H14" s="199">
        <v>3</v>
      </c>
      <c r="I14" s="215"/>
      <c r="J14" s="200">
        <v>5</v>
      </c>
      <c r="K14" s="201">
        <f t="shared" si="1"/>
        <v>9</v>
      </c>
    </row>
    <row r="15" spans="1:24" s="191" customFormat="1" ht="24.95" hidden="1" customHeight="1" thickBot="1" x14ac:dyDescent="0.3">
      <c r="A15" s="202">
        <v>10</v>
      </c>
      <c r="B15" s="203" t="s">
        <v>201</v>
      </c>
      <c r="C15" s="204">
        <v>90</v>
      </c>
      <c r="D15" s="204">
        <v>48</v>
      </c>
      <c r="E15" s="217"/>
      <c r="F15" s="205">
        <f t="shared" si="0"/>
        <v>138</v>
      </c>
      <c r="G15" s="204">
        <v>3</v>
      </c>
      <c r="H15" s="204">
        <v>1</v>
      </c>
      <c r="I15" s="217"/>
      <c r="J15" s="205">
        <v>5</v>
      </c>
      <c r="K15" s="206">
        <f t="shared" si="1"/>
        <v>9</v>
      </c>
    </row>
    <row r="16" spans="1:24" s="191" customFormat="1" ht="5.25" customHeight="1" x14ac:dyDescent="0.25">
      <c r="A16" s="551"/>
      <c r="B16" s="552"/>
      <c r="C16" s="552"/>
      <c r="D16" s="552"/>
      <c r="E16" s="552"/>
      <c r="F16" s="552"/>
      <c r="G16" s="552"/>
      <c r="H16" s="552"/>
      <c r="I16" s="552"/>
      <c r="J16" s="552"/>
      <c r="K16" s="553"/>
    </row>
    <row r="17" spans="1:23" ht="17.25" customHeight="1" thickBot="1" x14ac:dyDescent="0.25">
      <c r="A17" s="554"/>
      <c r="B17" s="555"/>
      <c r="C17" s="555"/>
      <c r="D17" s="555"/>
      <c r="E17" s="555"/>
      <c r="F17" s="555"/>
      <c r="G17" s="555"/>
      <c r="H17" s="555"/>
      <c r="I17" s="555"/>
      <c r="J17" s="555"/>
      <c r="K17" s="556"/>
    </row>
    <row r="18" spans="1:23" ht="35.1" customHeight="1" thickBot="1" x14ac:dyDescent="0.25">
      <c r="A18" s="557" t="s">
        <v>203</v>
      </c>
      <c r="B18" s="558"/>
      <c r="C18" s="558"/>
      <c r="D18" s="558"/>
      <c r="E18" s="558"/>
      <c r="F18" s="558"/>
      <c r="G18" s="558"/>
      <c r="H18" s="558"/>
      <c r="I18" s="558"/>
      <c r="J18" s="558"/>
      <c r="K18" s="559"/>
    </row>
    <row r="21" spans="1:23" ht="18" x14ac:dyDescent="0.25">
      <c r="A21" s="547" t="s">
        <v>225</v>
      </c>
      <c r="B21" s="547"/>
      <c r="C21" s="547"/>
      <c r="D21" s="547"/>
      <c r="E21" s="547"/>
      <c r="F21" s="547"/>
      <c r="G21" s="547"/>
      <c r="H21" s="547"/>
      <c r="I21" s="547"/>
      <c r="J21" s="547"/>
      <c r="K21" s="547"/>
      <c r="L21" s="547"/>
      <c r="M21" s="547"/>
      <c r="N21" s="547"/>
      <c r="O21" s="547"/>
      <c r="P21" s="547"/>
      <c r="Q21" s="547"/>
      <c r="R21" s="547"/>
      <c r="S21" s="547"/>
      <c r="T21" s="547"/>
      <c r="U21" s="547"/>
      <c r="V21" s="547"/>
      <c r="W21" s="547"/>
    </row>
  </sheetData>
  <mergeCells count="12">
    <mergeCell ref="A21:W21"/>
    <mergeCell ref="M1:W1"/>
    <mergeCell ref="M6:W6"/>
    <mergeCell ref="A16:K16"/>
    <mergeCell ref="A17:K17"/>
    <mergeCell ref="A18:K18"/>
    <mergeCell ref="A1:K1"/>
    <mergeCell ref="A2:K2"/>
    <mergeCell ref="A3:K3"/>
    <mergeCell ref="A4:B4"/>
    <mergeCell ref="C4:F4"/>
    <mergeCell ref="G4:K4"/>
  </mergeCells>
  <printOptions horizontalCentered="1" verticalCentered="1"/>
  <pageMargins left="0" right="0" top="0" bottom="0" header="0.511811023622047" footer="0.511811023622047"/>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C42"/>
  <sheetViews>
    <sheetView topLeftCell="A11" workbookViewId="0">
      <selection activeCell="C22" sqref="C22"/>
    </sheetView>
  </sheetViews>
  <sheetFormatPr defaultRowHeight="12.75" x14ac:dyDescent="0.2"/>
  <cols>
    <col min="3" max="3" width="30.5703125" bestFit="1" customWidth="1"/>
  </cols>
  <sheetData>
    <row r="1" spans="1:3" x14ac:dyDescent="0.2">
      <c r="B1" t="s">
        <v>71</v>
      </c>
      <c r="C1" t="s">
        <v>2</v>
      </c>
    </row>
    <row r="2" spans="1:3" x14ac:dyDescent="0.2">
      <c r="A2" s="89" t="s">
        <v>81</v>
      </c>
      <c r="B2">
        <v>1</v>
      </c>
      <c r="C2" s="46" t="s">
        <v>138</v>
      </c>
    </row>
    <row r="3" spans="1:3" x14ac:dyDescent="0.2">
      <c r="A3" s="89" t="s">
        <v>82</v>
      </c>
      <c r="B3">
        <v>2</v>
      </c>
      <c r="C3" s="46" t="s">
        <v>139</v>
      </c>
    </row>
    <row r="4" spans="1:3" x14ac:dyDescent="0.2">
      <c r="A4" s="89" t="s">
        <v>83</v>
      </c>
      <c r="B4">
        <v>3</v>
      </c>
      <c r="C4" s="46" t="s">
        <v>135</v>
      </c>
    </row>
    <row r="5" spans="1:3" x14ac:dyDescent="0.2">
      <c r="A5" s="89" t="s">
        <v>84</v>
      </c>
      <c r="B5">
        <v>4</v>
      </c>
      <c r="C5" s="46" t="s">
        <v>136</v>
      </c>
    </row>
    <row r="6" spans="1:3" x14ac:dyDescent="0.2">
      <c r="A6" s="89" t="s">
        <v>85</v>
      </c>
      <c r="B6">
        <v>5</v>
      </c>
      <c r="C6" s="46" t="s">
        <v>137</v>
      </c>
    </row>
    <row r="7" spans="1:3" x14ac:dyDescent="0.2">
      <c r="A7" s="89" t="s">
        <v>86</v>
      </c>
      <c r="B7">
        <v>6</v>
      </c>
      <c r="C7" t="s">
        <v>122</v>
      </c>
    </row>
    <row r="8" spans="1:3" x14ac:dyDescent="0.2">
      <c r="A8" s="89" t="s">
        <v>87</v>
      </c>
      <c r="B8">
        <v>7</v>
      </c>
      <c r="C8" s="46" t="s">
        <v>123</v>
      </c>
    </row>
    <row r="9" spans="1:3" x14ac:dyDescent="0.2">
      <c r="A9" s="89" t="s">
        <v>88</v>
      </c>
      <c r="B9">
        <v>8</v>
      </c>
      <c r="C9" s="46" t="s">
        <v>140</v>
      </c>
    </row>
    <row r="10" spans="1:3" x14ac:dyDescent="0.2">
      <c r="A10" s="89" t="s">
        <v>89</v>
      </c>
      <c r="B10">
        <v>9</v>
      </c>
      <c r="C10" s="46" t="s">
        <v>141</v>
      </c>
    </row>
    <row r="11" spans="1:3" x14ac:dyDescent="0.2">
      <c r="A11" s="89" t="s">
        <v>90</v>
      </c>
      <c r="B11">
        <v>10</v>
      </c>
      <c r="C11" s="46" t="s">
        <v>142</v>
      </c>
    </row>
    <row r="12" spans="1:3" x14ac:dyDescent="0.2">
      <c r="A12" s="89" t="s">
        <v>91</v>
      </c>
      <c r="B12">
        <v>11</v>
      </c>
      <c r="C12" s="46" t="s">
        <v>143</v>
      </c>
    </row>
    <row r="13" spans="1:3" x14ac:dyDescent="0.2">
      <c r="A13" s="89" t="s">
        <v>92</v>
      </c>
      <c r="B13">
        <v>12</v>
      </c>
      <c r="C13" s="46" t="s">
        <v>144</v>
      </c>
    </row>
    <row r="14" spans="1:3" x14ac:dyDescent="0.2">
      <c r="A14" s="89" t="s">
        <v>93</v>
      </c>
      <c r="B14">
        <v>13</v>
      </c>
      <c r="C14" s="46" t="s">
        <v>145</v>
      </c>
    </row>
    <row r="15" spans="1:3" x14ac:dyDescent="0.2">
      <c r="A15" s="89" t="s">
        <v>94</v>
      </c>
      <c r="B15">
        <v>14</v>
      </c>
      <c r="C15" s="46" t="s">
        <v>146</v>
      </c>
    </row>
    <row r="16" spans="1:3" x14ac:dyDescent="0.2">
      <c r="A16" s="89" t="s">
        <v>95</v>
      </c>
      <c r="B16">
        <v>15</v>
      </c>
      <c r="C16" s="46" t="s">
        <v>147</v>
      </c>
    </row>
    <row r="17" spans="1:3" x14ac:dyDescent="0.2">
      <c r="A17" s="89" t="s">
        <v>96</v>
      </c>
      <c r="B17">
        <v>16</v>
      </c>
      <c r="C17" s="46" t="s">
        <v>148</v>
      </c>
    </row>
    <row r="18" spans="1:3" x14ac:dyDescent="0.2">
      <c r="A18" s="89" t="s">
        <v>97</v>
      </c>
      <c r="B18">
        <v>17</v>
      </c>
      <c r="C18" s="46" t="s">
        <v>149</v>
      </c>
    </row>
    <row r="19" spans="1:3" x14ac:dyDescent="0.2">
      <c r="A19" s="89" t="s">
        <v>98</v>
      </c>
      <c r="B19">
        <v>18</v>
      </c>
      <c r="C19" s="46" t="s">
        <v>150</v>
      </c>
    </row>
    <row r="20" spans="1:3" x14ac:dyDescent="0.2">
      <c r="A20" s="89" t="s">
        <v>99</v>
      </c>
      <c r="B20">
        <v>19</v>
      </c>
      <c r="C20" s="46" t="s">
        <v>151</v>
      </c>
    </row>
    <row r="21" spans="1:3" x14ac:dyDescent="0.2">
      <c r="A21" s="89" t="s">
        <v>100</v>
      </c>
      <c r="B21">
        <v>20</v>
      </c>
      <c r="C21" s="46" t="s">
        <v>152</v>
      </c>
    </row>
    <row r="22" spans="1:3" x14ac:dyDescent="0.2">
      <c r="A22" s="89" t="s">
        <v>101</v>
      </c>
      <c r="B22">
        <v>21</v>
      </c>
      <c r="C22" s="46" t="s">
        <v>153</v>
      </c>
    </row>
    <row r="23" spans="1:3" x14ac:dyDescent="0.2">
      <c r="A23" s="89" t="s">
        <v>102</v>
      </c>
      <c r="B23">
        <v>22</v>
      </c>
      <c r="C23" s="46" t="s">
        <v>154</v>
      </c>
    </row>
    <row r="24" spans="1:3" x14ac:dyDescent="0.2">
      <c r="A24" s="89" t="s">
        <v>103</v>
      </c>
      <c r="B24">
        <v>23</v>
      </c>
      <c r="C24" s="46" t="s">
        <v>155</v>
      </c>
    </row>
    <row r="25" spans="1:3" x14ac:dyDescent="0.2">
      <c r="A25" s="89" t="s">
        <v>104</v>
      </c>
      <c r="B25">
        <v>24</v>
      </c>
      <c r="C25" s="46" t="s">
        <v>156</v>
      </c>
    </row>
    <row r="26" spans="1:3" x14ac:dyDescent="0.2">
      <c r="A26" s="89" t="s">
        <v>105</v>
      </c>
      <c r="B26">
        <v>25</v>
      </c>
      <c r="C26" s="46" t="s">
        <v>157</v>
      </c>
    </row>
    <row r="27" spans="1:3" x14ac:dyDescent="0.2">
      <c r="A27" s="89" t="s">
        <v>106</v>
      </c>
      <c r="B27">
        <v>26</v>
      </c>
      <c r="C27" s="46" t="s">
        <v>138</v>
      </c>
    </row>
    <row r="28" spans="1:3" x14ac:dyDescent="0.2">
      <c r="A28" s="89" t="s">
        <v>107</v>
      </c>
      <c r="B28">
        <v>27</v>
      </c>
      <c r="C28" s="46" t="s">
        <v>139</v>
      </c>
    </row>
    <row r="29" spans="1:3" x14ac:dyDescent="0.2">
      <c r="A29" s="89" t="s">
        <v>108</v>
      </c>
      <c r="B29">
        <v>28</v>
      </c>
      <c r="C29" s="46" t="s">
        <v>158</v>
      </c>
    </row>
    <row r="30" spans="1:3" x14ac:dyDescent="0.2">
      <c r="A30" s="89" t="s">
        <v>109</v>
      </c>
      <c r="B30">
        <v>29</v>
      </c>
      <c r="C30" s="46" t="s">
        <v>159</v>
      </c>
    </row>
    <row r="31" spans="1:3" x14ac:dyDescent="0.2">
      <c r="A31" s="89" t="s">
        <v>110</v>
      </c>
      <c r="B31">
        <v>30</v>
      </c>
      <c r="C31" s="46" t="s">
        <v>160</v>
      </c>
    </row>
    <row r="32" spans="1:3" x14ac:dyDescent="0.2">
      <c r="A32" s="89" t="s">
        <v>111</v>
      </c>
      <c r="B32">
        <v>31</v>
      </c>
      <c r="C32" s="46" t="s">
        <v>161</v>
      </c>
    </row>
    <row r="33" spans="1:3" x14ac:dyDescent="0.2">
      <c r="A33" s="89" t="s">
        <v>112</v>
      </c>
      <c r="B33">
        <v>32</v>
      </c>
      <c r="C33" s="46" t="s">
        <v>162</v>
      </c>
    </row>
    <row r="34" spans="1:3" x14ac:dyDescent="0.2">
      <c r="A34" s="89" t="s">
        <v>113</v>
      </c>
      <c r="B34">
        <v>33</v>
      </c>
      <c r="C34" s="46" t="s">
        <v>163</v>
      </c>
    </row>
    <row r="35" spans="1:3" x14ac:dyDescent="0.2">
      <c r="A35" s="89" t="s">
        <v>114</v>
      </c>
      <c r="B35">
        <v>34</v>
      </c>
      <c r="C35" s="46" t="s">
        <v>151</v>
      </c>
    </row>
    <row r="36" spans="1:3" x14ac:dyDescent="0.2">
      <c r="A36" s="89" t="s">
        <v>115</v>
      </c>
      <c r="B36">
        <v>35</v>
      </c>
      <c r="C36" s="46" t="s">
        <v>152</v>
      </c>
    </row>
    <row r="37" spans="1:3" x14ac:dyDescent="0.2">
      <c r="A37" s="89" t="s">
        <v>116</v>
      </c>
      <c r="B37">
        <v>36</v>
      </c>
      <c r="C37" s="46" t="s">
        <v>164</v>
      </c>
    </row>
    <row r="38" spans="1:3" x14ac:dyDescent="0.2">
      <c r="A38" s="89" t="s">
        <v>117</v>
      </c>
      <c r="B38">
        <v>37</v>
      </c>
      <c r="C38" s="46" t="s">
        <v>165</v>
      </c>
    </row>
    <row r="39" spans="1:3" x14ac:dyDescent="0.2">
      <c r="A39" s="89" t="s">
        <v>118</v>
      </c>
      <c r="B39">
        <v>38</v>
      </c>
      <c r="C39" s="46" t="s">
        <v>166</v>
      </c>
    </row>
    <row r="40" spans="1:3" x14ac:dyDescent="0.2">
      <c r="A40" s="89" t="s">
        <v>119</v>
      </c>
      <c r="B40">
        <v>39</v>
      </c>
      <c r="C40" s="46" t="s">
        <v>167</v>
      </c>
    </row>
    <row r="41" spans="1:3" x14ac:dyDescent="0.2">
      <c r="A41" s="89" t="s">
        <v>120</v>
      </c>
      <c r="B41">
        <v>40</v>
      </c>
      <c r="C41" s="46" t="s">
        <v>168</v>
      </c>
    </row>
    <row r="42" spans="1:3" x14ac:dyDescent="0.2">
      <c r="A42" s="89" t="s">
        <v>121</v>
      </c>
      <c r="B42">
        <v>41</v>
      </c>
      <c r="C42" s="46" t="s">
        <v>169</v>
      </c>
    </row>
  </sheetData>
  <sheetProtection password="CA67"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Full Results</vt:lpstr>
      <vt:lpstr>Summary Results</vt:lpstr>
      <vt:lpstr>Blank Results</vt:lpstr>
      <vt:lpstr>CTK Slips</vt:lpstr>
      <vt:lpstr>League Table 6</vt:lpstr>
      <vt:lpstr>Events</vt:lpstr>
      <vt:lpstr>'CTK Slips'!count</vt:lpstr>
      <vt:lpstr>'CTK Slips'!countlist</vt:lpstr>
      <vt:lpstr>'CTK Slips'!Print_Area</vt:lpstr>
      <vt:lpstr>'Full Results'!Print_Area</vt:lpstr>
      <vt:lpstr>'League Table 6'!Print_Area</vt:lpstr>
      <vt:lpstr>'Summary Results'!Print_Area</vt:lpstr>
      <vt:lpstr>'Full Results'!Print_Titles</vt:lpstr>
      <vt:lpstr>'CTK Slips'!printlist</vt:lpstr>
      <vt:lpstr>'CTK Slips'!testcount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CSSC</dc:creator>
  <cp:lastModifiedBy>Steve Meter</cp:lastModifiedBy>
  <cp:lastPrinted>2022-01-27T13:14:55Z</cp:lastPrinted>
  <dcterms:created xsi:type="dcterms:W3CDTF">2002-07-19T15:30:30Z</dcterms:created>
  <dcterms:modified xsi:type="dcterms:W3CDTF">2023-03-23T06:40:19Z</dcterms:modified>
</cp:coreProperties>
</file>